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892BB6A4-1E4E-4581-B472-097CA0D6AE6A}" xr6:coauthVersionLast="47" xr6:coauthVersionMax="47" xr10:uidLastSave="{00000000-0000-0000-0000-000000000000}"/>
  <bookViews>
    <workbookView xWindow="-110" yWindow="-110" windowWidth="19420" windowHeight="10420" xr2:uid="{808D9291-B1EA-4207-81BD-CA979768D349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I4" i="1"/>
  <c r="K4" i="1"/>
  <c r="L4" i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P4" i="1"/>
  <c r="P30" i="1" s="1"/>
  <c r="Q4" i="1"/>
  <c r="R4" i="1" s="1"/>
  <c r="U4" i="1"/>
  <c r="W4" i="1"/>
  <c r="W5" i="1" s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X4" i="1"/>
  <c r="Y4" i="1"/>
  <c r="Z4" i="1"/>
  <c r="AH4" i="1"/>
  <c r="AH30" i="1" s="1"/>
  <c r="G5" i="1"/>
  <c r="H5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L5" i="1"/>
  <c r="P5" i="1"/>
  <c r="Q5" i="1"/>
  <c r="Q30" i="1" s="1"/>
  <c r="U5" i="1"/>
  <c r="X5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AH5" i="1"/>
  <c r="G6" i="1"/>
  <c r="I6" i="1" s="1"/>
  <c r="L6" i="1"/>
  <c r="P6" i="1"/>
  <c r="Q6" i="1"/>
  <c r="U6" i="1"/>
  <c r="X6" i="1"/>
  <c r="Z6" i="1"/>
  <c r="AH6" i="1"/>
  <c r="L7" i="1"/>
  <c r="P7" i="1"/>
  <c r="Q7" i="1"/>
  <c r="U7" i="1"/>
  <c r="U30" i="1" s="1"/>
  <c r="X7" i="1"/>
  <c r="Z7" i="1"/>
  <c r="AH7" i="1"/>
  <c r="L8" i="1"/>
  <c r="P8" i="1"/>
  <c r="Q8" i="1"/>
  <c r="U8" i="1"/>
  <c r="X8" i="1"/>
  <c r="Z8" i="1"/>
  <c r="AH8" i="1"/>
  <c r="L9" i="1"/>
  <c r="P9" i="1"/>
  <c r="Q9" i="1"/>
  <c r="U9" i="1"/>
  <c r="X9" i="1"/>
  <c r="Z9" i="1" s="1"/>
  <c r="AH9" i="1"/>
  <c r="L10" i="1"/>
  <c r="P10" i="1"/>
  <c r="Q10" i="1"/>
  <c r="U10" i="1"/>
  <c r="X10" i="1"/>
  <c r="Z10" i="1" s="1"/>
  <c r="AH10" i="1"/>
  <c r="L11" i="1"/>
  <c r="P11" i="1"/>
  <c r="Q11" i="1"/>
  <c r="U11" i="1"/>
  <c r="X11" i="1"/>
  <c r="Z11" i="1"/>
  <c r="AH11" i="1"/>
  <c r="L12" i="1"/>
  <c r="P12" i="1"/>
  <c r="Q12" i="1"/>
  <c r="U12" i="1"/>
  <c r="X12" i="1"/>
  <c r="Z12" i="1"/>
  <c r="AH12" i="1"/>
  <c r="L13" i="1"/>
  <c r="P13" i="1"/>
  <c r="Q13" i="1"/>
  <c r="U13" i="1"/>
  <c r="X13" i="1"/>
  <c r="Z13" i="1" s="1"/>
  <c r="AH13" i="1"/>
  <c r="L14" i="1"/>
  <c r="P14" i="1"/>
  <c r="Q14" i="1"/>
  <c r="U14" i="1"/>
  <c r="X14" i="1"/>
  <c r="Z14" i="1"/>
  <c r="AH14" i="1"/>
  <c r="L15" i="1"/>
  <c r="P15" i="1"/>
  <c r="Q15" i="1"/>
  <c r="U15" i="1"/>
  <c r="X15" i="1"/>
  <c r="Z15" i="1"/>
  <c r="AH15" i="1"/>
  <c r="L16" i="1"/>
  <c r="P16" i="1"/>
  <c r="Q16" i="1"/>
  <c r="U16" i="1"/>
  <c r="X16" i="1"/>
  <c r="Z16" i="1"/>
  <c r="AH16" i="1"/>
  <c r="L17" i="1"/>
  <c r="P17" i="1"/>
  <c r="Q17" i="1"/>
  <c r="U17" i="1"/>
  <c r="X17" i="1"/>
  <c r="Z17" i="1" s="1"/>
  <c r="AH17" i="1"/>
  <c r="L18" i="1"/>
  <c r="P18" i="1"/>
  <c r="Q18" i="1"/>
  <c r="U18" i="1"/>
  <c r="X18" i="1"/>
  <c r="Z18" i="1" s="1"/>
  <c r="AH18" i="1"/>
  <c r="L19" i="1"/>
  <c r="P19" i="1"/>
  <c r="Q19" i="1"/>
  <c r="U19" i="1"/>
  <c r="X19" i="1"/>
  <c r="Z19" i="1"/>
  <c r="AH19" i="1"/>
  <c r="L20" i="1"/>
  <c r="P20" i="1"/>
  <c r="Q20" i="1"/>
  <c r="U20" i="1"/>
  <c r="X20" i="1"/>
  <c r="Z20" i="1"/>
  <c r="AH20" i="1"/>
  <c r="L21" i="1"/>
  <c r="P21" i="1"/>
  <c r="Q21" i="1"/>
  <c r="U21" i="1"/>
  <c r="X21" i="1"/>
  <c r="Z21" i="1" s="1"/>
  <c r="AH21" i="1"/>
  <c r="L22" i="1"/>
  <c r="P22" i="1"/>
  <c r="Q22" i="1"/>
  <c r="U22" i="1"/>
  <c r="X22" i="1"/>
  <c r="Z22" i="1"/>
  <c r="AH22" i="1"/>
  <c r="L23" i="1"/>
  <c r="P23" i="1"/>
  <c r="Q23" i="1"/>
  <c r="U23" i="1"/>
  <c r="X23" i="1"/>
  <c r="Z23" i="1"/>
  <c r="AH23" i="1"/>
  <c r="L24" i="1"/>
  <c r="P24" i="1"/>
  <c r="Q24" i="1"/>
  <c r="U24" i="1"/>
  <c r="X24" i="1"/>
  <c r="Z24" i="1"/>
  <c r="AH24" i="1"/>
  <c r="L25" i="1"/>
  <c r="P25" i="1"/>
  <c r="Q25" i="1"/>
  <c r="U25" i="1"/>
  <c r="X25" i="1"/>
  <c r="Z25" i="1" s="1"/>
  <c r="AH25" i="1"/>
  <c r="L26" i="1"/>
  <c r="P26" i="1"/>
  <c r="Q26" i="1"/>
  <c r="U26" i="1"/>
  <c r="X26" i="1"/>
  <c r="Z26" i="1" s="1"/>
  <c r="AH26" i="1"/>
  <c r="L27" i="1"/>
  <c r="P27" i="1"/>
  <c r="Q27" i="1"/>
  <c r="U27" i="1"/>
  <c r="X27" i="1"/>
  <c r="Z27" i="1"/>
  <c r="AH27" i="1"/>
  <c r="L28" i="1"/>
  <c r="P28" i="1"/>
  <c r="Q28" i="1"/>
  <c r="U28" i="1"/>
  <c r="X28" i="1"/>
  <c r="Z28" i="1"/>
  <c r="AH28" i="1"/>
  <c r="L29" i="1"/>
  <c r="P29" i="1"/>
  <c r="Q29" i="1"/>
  <c r="U29" i="1"/>
  <c r="X29" i="1"/>
  <c r="Z29" i="1" s="1"/>
  <c r="AH29" i="1"/>
  <c r="F30" i="1"/>
  <c r="K30" i="1" s="1"/>
  <c r="J30" i="1"/>
  <c r="L30" i="1"/>
  <c r="M30" i="1"/>
  <c r="N30" i="1"/>
  <c r="S30" i="1"/>
  <c r="T30" i="1"/>
  <c r="V30" i="1"/>
  <c r="AA30" i="1"/>
  <c r="AB30" i="1"/>
  <c r="AC30" i="1"/>
  <c r="AD30" i="1"/>
  <c r="AE30" i="1"/>
  <c r="AF30" i="1"/>
  <c r="AG30" i="1"/>
  <c r="X30" i="1" l="1"/>
  <c r="O30" i="1"/>
  <c r="H6" i="1"/>
  <c r="R5" i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G7" i="1"/>
  <c r="Z5" i="1"/>
  <c r="Z30" i="1" s="1"/>
  <c r="I5" i="1"/>
  <c r="H7" i="1" l="1"/>
  <c r="G8" i="1"/>
  <c r="I7" i="1"/>
  <c r="G9" i="1" l="1"/>
  <c r="I8" i="1"/>
  <c r="H8" i="1"/>
  <c r="G10" i="1" l="1"/>
  <c r="I9" i="1"/>
  <c r="H9" i="1"/>
  <c r="G11" i="1" l="1"/>
  <c r="H10" i="1"/>
  <c r="I10" i="1"/>
  <c r="G12" i="1" l="1"/>
  <c r="H11" i="1"/>
  <c r="I11" i="1"/>
  <c r="I12" i="1" l="1"/>
  <c r="H12" i="1"/>
  <c r="G13" i="1"/>
  <c r="H13" i="1" l="1"/>
  <c r="I13" i="1"/>
  <c r="G14" i="1"/>
  <c r="I14" i="1" l="1"/>
  <c r="G15" i="1"/>
  <c r="H14" i="1"/>
  <c r="G16" i="1" l="1"/>
  <c r="I15" i="1"/>
  <c r="H15" i="1"/>
  <c r="G17" i="1" l="1"/>
  <c r="H16" i="1"/>
  <c r="I16" i="1"/>
  <c r="G18" i="1" l="1"/>
  <c r="I17" i="1"/>
  <c r="H17" i="1"/>
  <c r="G19" i="1" l="1"/>
  <c r="H18" i="1"/>
  <c r="I18" i="1"/>
  <c r="G20" i="1" l="1"/>
  <c r="H19" i="1"/>
  <c r="I19" i="1"/>
  <c r="I20" i="1" l="1"/>
  <c r="H20" i="1"/>
  <c r="G21" i="1"/>
  <c r="H21" i="1" l="1"/>
  <c r="G22" i="1"/>
  <c r="I21" i="1"/>
  <c r="I22" i="1" l="1"/>
  <c r="G23" i="1"/>
  <c r="H22" i="1"/>
  <c r="G24" i="1" l="1"/>
  <c r="I23" i="1"/>
  <c r="H23" i="1"/>
  <c r="I24" i="1" l="1"/>
  <c r="G25" i="1"/>
  <c r="H24" i="1"/>
  <c r="G26" i="1" l="1"/>
  <c r="H25" i="1"/>
  <c r="I25" i="1"/>
  <c r="G27" i="1" l="1"/>
  <c r="H26" i="1"/>
  <c r="I26" i="1"/>
  <c r="G28" i="1" l="1"/>
  <c r="I27" i="1"/>
  <c r="H27" i="1"/>
  <c r="I28" i="1" l="1"/>
  <c r="H28" i="1"/>
  <c r="G29" i="1"/>
  <c r="H29" i="1" l="1"/>
  <c r="H30" i="1" s="1"/>
  <c r="I29" i="1"/>
  <c r="I30" i="1" s="1"/>
  <c r="G30" i="1"/>
</calcChain>
</file>

<file path=xl/sharedStrings.xml><?xml version="1.0" encoding="utf-8"?>
<sst xmlns="http://schemas.openxmlformats.org/spreadsheetml/2006/main" count="124" uniqueCount="100">
  <si>
    <t>Tag</t>
  </si>
  <si>
    <t>Datum</t>
  </si>
  <si>
    <t>Start</t>
  </si>
  <si>
    <t>Zwischenstationen</t>
  </si>
  <si>
    <t>Ziel</t>
  </si>
  <si>
    <t>10.</t>
  </si>
  <si>
    <t>Summe</t>
  </si>
  <si>
    <t>11.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</si>
  <si>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</si>
  <si>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</si>
  <si>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</si>
  <si>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</si>
  <si>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</si>
  <si>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</si>
  <si>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</si>
  <si>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</si>
  <si>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</si>
  <si>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</si>
  <si>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</si>
  <si>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</si>
  <si>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</si>
  <si>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</si>
  <si>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</si>
  <si>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</si>
  <si>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</si>
  <si>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</si>
  <si>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</si>
  <si>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</si>
  <si>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</si>
  <si>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</si>
  <si>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</si>
  <si>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</si>
  <si>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</si>
  <si>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</si>
  <si>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</si>
  <si>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12.</t>
  </si>
  <si>
    <t>13.</t>
  </si>
  <si>
    <t>14.</t>
  </si>
  <si>
    <t>15.</t>
  </si>
  <si>
    <t>16.</t>
  </si>
  <si>
    <t>17.</t>
  </si>
  <si>
    <t>18.</t>
  </si>
  <si>
    <t>19.</t>
  </si>
  <si>
    <t>km/h brutto</t>
  </si>
  <si>
    <t>km/h netto</t>
  </si>
  <si>
    <t>20.</t>
  </si>
  <si>
    <t>21.</t>
  </si>
  <si>
    <t>22.</t>
  </si>
  <si>
    <t>23.</t>
  </si>
  <si>
    <t>24.</t>
  </si>
  <si>
    <t>25.</t>
  </si>
  <si>
    <t>26.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</si>
  <si>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</si>
  <si>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</si>
  <si>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</si>
  <si>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</si>
  <si>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</si>
  <si>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</si>
  <si>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</si>
  <si>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</si>
  <si>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</si>
  <si>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Düsseldorf - Rom (1.-26.9.1982)</t>
  </si>
  <si>
    <r>
      <t>Statistik</t>
    </r>
    <r>
      <rPr>
        <b/>
        <sz val="20"/>
        <rFont val="Arial"/>
        <family val="2"/>
      </rPr>
      <t xml:space="preserve"> Düsseldorf - Rom (1.-26.9.1982)</t>
    </r>
  </si>
  <si>
    <t>Düsseldorf</t>
  </si>
  <si>
    <t>Opladen</t>
  </si>
  <si>
    <t>Unkel</t>
  </si>
  <si>
    <t>Koblenz</t>
  </si>
  <si>
    <t>Bacharach</t>
  </si>
  <si>
    <t>Bad Kreuznach</t>
  </si>
  <si>
    <t>Johanniskreuz</t>
  </si>
  <si>
    <t>Bad Bergzabern</t>
  </si>
  <si>
    <t>Haguenau</t>
  </si>
  <si>
    <t>Strasbourg - Marckolsheim</t>
  </si>
  <si>
    <t>Neuf-Brisach</t>
  </si>
  <si>
    <t>Balsthal</t>
  </si>
  <si>
    <t>Solothurn - Bern - Thun - Spiez</t>
  </si>
  <si>
    <t>Kanderbrück</t>
  </si>
  <si>
    <t>Kandersteg - Autoverladung Lötschbergtunnel - Brig</t>
  </si>
  <si>
    <t>Simplon (2005 m)</t>
  </si>
  <si>
    <t>Simplon</t>
  </si>
  <si>
    <t>Crevola - Santa Maria Maggiore</t>
  </si>
  <si>
    <t>Cannobio</t>
  </si>
  <si>
    <t>Feriolo - Novara - Mortara</t>
  </si>
  <si>
    <t>Cergnago</t>
  </si>
  <si>
    <t>Tortona - Busalla - Passo della Scoffera (674 m)</t>
  </si>
  <si>
    <t>Chiavari - Passo del Bracco (615 m) - La Spezia</t>
  </si>
  <si>
    <t>Lerici</t>
  </si>
  <si>
    <t>Marina di Massa</t>
  </si>
  <si>
    <t>Pisa - Pontederra</t>
  </si>
  <si>
    <t>Volterra</t>
  </si>
  <si>
    <t>Poggibonsi - Siena - Sinalunga</t>
  </si>
  <si>
    <t>Farneta</t>
  </si>
  <si>
    <t>Cortona - Tuoro s. Tras. - Passignano - Perugia - Ponte San Giovanni</t>
  </si>
  <si>
    <t>Assisi</t>
  </si>
  <si>
    <t>S.M. degli Angeli - Foligno - Terni - Narni</t>
  </si>
  <si>
    <t>Citta Castellana</t>
  </si>
  <si>
    <t>Via Flamina</t>
  </si>
  <si>
    <t>Roma</t>
  </si>
  <si>
    <t>Cicagna</t>
  </si>
  <si>
    <t>Bantzenheim - Basel - Oberer Hauenstein (734 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</si>
</sst>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180" fontId="8" fillId="0" borderId="0" xfId="0" applyNumberFormat="1" applyFont="1" applyBorder="1"/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center" wrapText="1"/>
    </xf>
    <xf numFmtId="180" fontId="1" fillId="0" borderId="1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03214-911E-489A-B198-66F2A03FD76E}">
  <sheetPr codeName="Tabelle1"/>
  <dimension ref="A1:AH36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50" t="s">
        <v>61</v>
      </c>
      <c r="B1" s="51"/>
      <c r="C1" s="51"/>
      <c r="D1" s="51"/>
      <c r="E1" s="51"/>
      <c r="F1" s="52"/>
      <c r="G1" s="54" t="s">
        <v>62</v>
      </c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6"/>
    </row>
    <row r="2" spans="1:34">
      <c r="A2" s="53"/>
      <c r="B2" s="53"/>
      <c r="C2" s="53"/>
      <c r="D2" s="53"/>
      <c r="E2" s="53"/>
      <c r="F2" s="53"/>
      <c r="G2" s="6"/>
      <c r="H2" s="7"/>
      <c r="I2" s="7"/>
      <c r="J2" s="7"/>
      <c r="K2" s="7"/>
      <c r="L2" s="7"/>
      <c r="M2" s="7"/>
      <c r="N2" s="6"/>
      <c r="O2" s="6"/>
      <c r="P2" s="6"/>
      <c r="Q2" s="6"/>
      <c r="R2" s="11"/>
      <c r="S2" s="6"/>
      <c r="T2" s="6"/>
      <c r="U2" s="8"/>
      <c r="V2" s="8"/>
      <c r="W2" s="8"/>
      <c r="X2" s="9"/>
      <c r="Y2" s="8"/>
      <c r="Z2" s="10"/>
      <c r="AA2" s="10"/>
      <c r="AB2" s="10"/>
      <c r="AC2" s="10"/>
      <c r="AD2" s="10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22</v>
      </c>
      <c r="G3" s="24" t="s">
        <v>26</v>
      </c>
      <c r="H3" s="24" t="s">
        <v>23</v>
      </c>
      <c r="I3" s="24" t="s">
        <v>24</v>
      </c>
      <c r="J3" s="24" t="s">
        <v>8</v>
      </c>
      <c r="K3" s="25" t="s">
        <v>32</v>
      </c>
      <c r="L3" s="24" t="s">
        <v>44</v>
      </c>
      <c r="M3" s="24" t="s">
        <v>25</v>
      </c>
      <c r="N3" s="24" t="s">
        <v>14</v>
      </c>
      <c r="O3" s="25" t="s">
        <v>33</v>
      </c>
      <c r="P3" s="24" t="s">
        <v>43</v>
      </c>
      <c r="Q3" s="24" t="s">
        <v>15</v>
      </c>
      <c r="R3" s="25" t="s">
        <v>34</v>
      </c>
      <c r="S3" s="24" t="s">
        <v>9</v>
      </c>
      <c r="T3" s="24" t="s">
        <v>10</v>
      </c>
      <c r="U3" s="24" t="s">
        <v>31</v>
      </c>
      <c r="V3" s="24" t="s">
        <v>12</v>
      </c>
      <c r="W3" s="25" t="s">
        <v>27</v>
      </c>
      <c r="X3" s="24" t="s">
        <v>13</v>
      </c>
      <c r="Y3" s="25" t="s">
        <v>29</v>
      </c>
      <c r="Z3" s="25" t="s">
        <v>30</v>
      </c>
      <c r="AA3" s="24" t="s">
        <v>11</v>
      </c>
      <c r="AB3" s="26" t="s">
        <v>18</v>
      </c>
      <c r="AC3" s="26" t="s">
        <v>19</v>
      </c>
      <c r="AD3" s="26" t="s">
        <v>20</v>
      </c>
      <c r="AE3" s="26" t="s">
        <v>21</v>
      </c>
      <c r="AF3" s="27" t="s">
        <v>17</v>
      </c>
      <c r="AG3" s="27" t="s">
        <v>16</v>
      </c>
      <c r="AH3" s="27" t="s">
        <v>28</v>
      </c>
    </row>
    <row r="4" spans="1:34" ht="13">
      <c r="A4" s="45" t="s">
        <v>52</v>
      </c>
      <c r="B4" s="46">
        <v>30195</v>
      </c>
      <c r="C4" s="47" t="s">
        <v>63</v>
      </c>
      <c r="D4" s="48" t="s">
        <v>64</v>
      </c>
      <c r="E4" s="4" t="s">
        <v>65</v>
      </c>
      <c r="F4" s="47">
        <v>83</v>
      </c>
      <c r="G4" s="12">
        <f>SUM(F4)</f>
        <v>83</v>
      </c>
      <c r="H4" s="13">
        <f>ROUND(PRODUCT(G4/1),0)</f>
        <v>83</v>
      </c>
      <c r="I4" s="13">
        <f>ROUND(PRODUCT(G4/COUNT(F4:F4)),0)</f>
        <v>83</v>
      </c>
      <c r="J4" s="38"/>
      <c r="K4" s="19">
        <f>SUM(J4)</f>
        <v>0</v>
      </c>
      <c r="L4" s="43" t="e">
        <f t="shared" ref="L4:L29" si="0">IF(F4=0,0,ROUND(PRODUCT(F4/SUM(HOUR(J4),PRODUCT(MINUTE(J4)/60))),1))</f>
        <v>#DIV/0!</v>
      </c>
      <c r="M4" s="33"/>
      <c r="N4" s="38"/>
      <c r="O4" s="19">
        <f>SUM(N4)</f>
        <v>0</v>
      </c>
      <c r="P4" s="43" t="e">
        <f t="shared" ref="P4:P29" si="1">IF(F4=0,0,ROUND(PRODUCT(F4/SUM(HOUR(N4),PRODUCT(MINUTE(N4)/60))),1))</f>
        <v>#DIV/0!</v>
      </c>
      <c r="Q4" s="19">
        <f t="shared" ref="Q4:Q29" si="2">SUM(N4,-J4)</f>
        <v>0</v>
      </c>
      <c r="R4" s="19">
        <f>SUM(Q4)</f>
        <v>0</v>
      </c>
      <c r="S4" s="13"/>
      <c r="T4" s="10"/>
      <c r="U4" s="14">
        <f>SUM(-S4,T4)</f>
        <v>0</v>
      </c>
      <c r="V4" s="13"/>
      <c r="W4" s="14">
        <f>SUM(V4)</f>
        <v>0</v>
      </c>
      <c r="X4" s="13">
        <f t="shared" ref="X4:X29" si="3">SUM(S4,-T4,V4)</f>
        <v>0</v>
      </c>
      <c r="Y4" s="14">
        <f>SUM(X4)</f>
        <v>0</v>
      </c>
      <c r="Z4" s="14">
        <f t="shared" ref="Z4:Z29" si="4">SUM(V4,-X4)</f>
        <v>0</v>
      </c>
      <c r="AA4" s="13"/>
      <c r="AB4" s="13"/>
      <c r="AC4" s="13"/>
      <c r="AD4" s="13"/>
      <c r="AE4" s="13"/>
      <c r="AF4" s="13"/>
      <c r="AG4" s="13"/>
      <c r="AH4" s="15">
        <f>SUM(AG4,-AF4)</f>
        <v>0</v>
      </c>
    </row>
    <row r="5" spans="1:34" ht="13">
      <c r="A5" s="45" t="s">
        <v>53</v>
      </c>
      <c r="B5" s="46">
        <v>30196</v>
      </c>
      <c r="C5" s="47" t="s">
        <v>65</v>
      </c>
      <c r="D5" s="48" t="s">
        <v>66</v>
      </c>
      <c r="E5" s="4" t="s">
        <v>67</v>
      </c>
      <c r="F5" s="47">
        <v>102</v>
      </c>
      <c r="G5" s="16">
        <f>SUM(G4,F5)</f>
        <v>185</v>
      </c>
      <c r="H5" s="10">
        <f>ROUND(PRODUCT(G5/2),0)</f>
        <v>93</v>
      </c>
      <c r="I5" s="10">
        <f>ROUND(PRODUCT(G5/COUNT(F4:F5)),0)</f>
        <v>93</v>
      </c>
      <c r="J5" s="39"/>
      <c r="K5" s="20">
        <f t="shared" ref="K5:K29" si="5">SUM(J5,K4)</f>
        <v>0</v>
      </c>
      <c r="L5" s="43" t="e">
        <f t="shared" si="0"/>
        <v>#DIV/0!</v>
      </c>
      <c r="M5" s="34"/>
      <c r="N5" s="39"/>
      <c r="O5" s="20">
        <f t="shared" ref="O5:O29" si="6">SUM(N5,O4)</f>
        <v>0</v>
      </c>
      <c r="P5" s="43" t="e">
        <f t="shared" si="1"/>
        <v>#DIV/0!</v>
      </c>
      <c r="Q5" s="20">
        <f t="shared" si="2"/>
        <v>0</v>
      </c>
      <c r="R5" s="20">
        <f>SUM(Q5,R4)</f>
        <v>0</v>
      </c>
      <c r="S5" s="10"/>
      <c r="T5" s="10"/>
      <c r="U5" s="17">
        <f>SUM(-S5,T5)</f>
        <v>0</v>
      </c>
      <c r="V5" s="28"/>
      <c r="W5" s="17">
        <f t="shared" ref="W5:W29" si="7">SUM(W4,V5)</f>
        <v>0</v>
      </c>
      <c r="X5" s="10">
        <f t="shared" si="3"/>
        <v>0</v>
      </c>
      <c r="Y5" s="17">
        <f>SUM(Y4,X5)</f>
        <v>0</v>
      </c>
      <c r="Z5" s="17">
        <f t="shared" si="4"/>
        <v>0</v>
      </c>
      <c r="AA5" s="10"/>
      <c r="AB5" s="10"/>
      <c r="AC5" s="29"/>
      <c r="AD5" s="28"/>
      <c r="AE5" s="29"/>
      <c r="AF5" s="29"/>
      <c r="AG5" s="29"/>
      <c r="AH5" s="18">
        <f>SUM(AG5,-AF5)</f>
        <v>0</v>
      </c>
    </row>
    <row r="6" spans="1:34" ht="13">
      <c r="A6" s="45" t="s">
        <v>54</v>
      </c>
      <c r="B6" s="46">
        <v>30197</v>
      </c>
      <c r="C6" s="47" t="s">
        <v>67</v>
      </c>
      <c r="D6" s="48" t="s">
        <v>68</v>
      </c>
      <c r="E6" s="4" t="s">
        <v>69</v>
      </c>
      <c r="F6" s="47">
        <v>111</v>
      </c>
      <c r="G6" s="16">
        <f t="shared" ref="G6:G29" si="8">SUM(G5,F6)</f>
        <v>296</v>
      </c>
      <c r="H6" s="10">
        <f>ROUND(PRODUCT(G6/3),0)</f>
        <v>99</v>
      </c>
      <c r="I6" s="10">
        <f>ROUND(PRODUCT(G6/COUNT(F4:F6)),0)</f>
        <v>99</v>
      </c>
      <c r="J6" s="39"/>
      <c r="K6" s="20">
        <f t="shared" si="5"/>
        <v>0</v>
      </c>
      <c r="L6" s="43" t="e">
        <f t="shared" si="0"/>
        <v>#DIV/0!</v>
      </c>
      <c r="M6" s="34"/>
      <c r="N6" s="39"/>
      <c r="O6" s="20">
        <f t="shared" si="6"/>
        <v>0</v>
      </c>
      <c r="P6" s="43" t="e">
        <f t="shared" si="1"/>
        <v>#DIV/0!</v>
      </c>
      <c r="Q6" s="20">
        <f t="shared" si="2"/>
        <v>0</v>
      </c>
      <c r="R6" s="20">
        <f t="shared" ref="R6:R29" si="9">SUM(Q6,R5)</f>
        <v>0</v>
      </c>
      <c r="S6" s="10"/>
      <c r="T6" s="28"/>
      <c r="U6" s="17">
        <f t="shared" ref="U6:U29" si="10">SUM(-S6,T6)</f>
        <v>0</v>
      </c>
      <c r="V6" s="28"/>
      <c r="W6" s="17">
        <f t="shared" si="7"/>
        <v>0</v>
      </c>
      <c r="X6" s="10">
        <f t="shared" si="3"/>
        <v>0</v>
      </c>
      <c r="Y6" s="17">
        <f t="shared" ref="Y6:Y29" si="11">SUM(Y5,X6)</f>
        <v>0</v>
      </c>
      <c r="Z6" s="17">
        <f t="shared" si="4"/>
        <v>0</v>
      </c>
      <c r="AA6" s="10"/>
      <c r="AB6" s="10"/>
      <c r="AC6" s="29"/>
      <c r="AD6" s="28"/>
      <c r="AE6" s="29"/>
      <c r="AF6" s="29"/>
      <c r="AG6" s="29"/>
      <c r="AH6" s="18">
        <f t="shared" ref="AH6:AH29" si="12">SUM(AG6,-AF6)</f>
        <v>0</v>
      </c>
    </row>
    <row r="7" spans="1:34" ht="13">
      <c r="A7" s="45" t="s">
        <v>55</v>
      </c>
      <c r="B7" s="46">
        <v>30198</v>
      </c>
      <c r="C7" s="47" t="s">
        <v>69</v>
      </c>
      <c r="D7" s="48" t="s">
        <v>70</v>
      </c>
      <c r="E7" s="4" t="s">
        <v>71</v>
      </c>
      <c r="F7" s="47">
        <v>81</v>
      </c>
      <c r="G7" s="16">
        <f t="shared" si="8"/>
        <v>377</v>
      </c>
      <c r="H7" s="10">
        <f>ROUND(PRODUCT(G7/4),0)</f>
        <v>94</v>
      </c>
      <c r="I7" s="10">
        <f>ROUND(PRODUCT(G7/COUNT(F4:F7)),0)</f>
        <v>94</v>
      </c>
      <c r="J7" s="39"/>
      <c r="K7" s="20">
        <f t="shared" si="5"/>
        <v>0</v>
      </c>
      <c r="L7" s="43" t="e">
        <f t="shared" si="0"/>
        <v>#DIV/0!</v>
      </c>
      <c r="M7" s="35"/>
      <c r="N7" s="39"/>
      <c r="O7" s="20">
        <f t="shared" si="6"/>
        <v>0</v>
      </c>
      <c r="P7" s="43" t="e">
        <f t="shared" si="1"/>
        <v>#DIV/0!</v>
      </c>
      <c r="Q7" s="20">
        <f t="shared" si="2"/>
        <v>0</v>
      </c>
      <c r="R7" s="20">
        <f t="shared" si="9"/>
        <v>0</v>
      </c>
      <c r="S7" s="28"/>
      <c r="T7" s="28"/>
      <c r="U7" s="17">
        <f t="shared" si="10"/>
        <v>0</v>
      </c>
      <c r="V7" s="28"/>
      <c r="W7" s="17">
        <f t="shared" si="7"/>
        <v>0</v>
      </c>
      <c r="X7" s="10">
        <f t="shared" si="3"/>
        <v>0</v>
      </c>
      <c r="Y7" s="17">
        <f t="shared" si="11"/>
        <v>0</v>
      </c>
      <c r="Z7" s="17">
        <f t="shared" si="4"/>
        <v>0</v>
      </c>
      <c r="AA7" s="28"/>
      <c r="AB7" s="28"/>
      <c r="AC7" s="29"/>
      <c r="AD7" s="28"/>
      <c r="AE7" s="29"/>
      <c r="AF7" s="29"/>
      <c r="AG7" s="29"/>
      <c r="AH7" s="18">
        <f t="shared" si="12"/>
        <v>0</v>
      </c>
    </row>
    <row r="8" spans="1:34" ht="13">
      <c r="A8" s="45" t="s">
        <v>56</v>
      </c>
      <c r="B8" s="46">
        <v>30199</v>
      </c>
      <c r="C8" s="47"/>
      <c r="D8" s="48" t="s">
        <v>71</v>
      </c>
      <c r="E8" s="4"/>
      <c r="F8" s="47"/>
      <c r="G8" s="16">
        <f t="shared" si="8"/>
        <v>377</v>
      </c>
      <c r="H8" s="10">
        <f>ROUND(PRODUCT(G8/5),0)</f>
        <v>75</v>
      </c>
      <c r="I8" s="10">
        <f>ROUND(PRODUCT(G8/COUNT(F4:F8)),0)</f>
        <v>94</v>
      </c>
      <c r="J8" s="39"/>
      <c r="K8" s="20">
        <f t="shared" si="5"/>
        <v>0</v>
      </c>
      <c r="L8" s="43">
        <f t="shared" si="0"/>
        <v>0</v>
      </c>
      <c r="M8" s="35"/>
      <c r="N8" s="39"/>
      <c r="O8" s="20">
        <f t="shared" si="6"/>
        <v>0</v>
      </c>
      <c r="P8" s="43">
        <f t="shared" si="1"/>
        <v>0</v>
      </c>
      <c r="Q8" s="20">
        <f t="shared" si="2"/>
        <v>0</v>
      </c>
      <c r="R8" s="20">
        <f t="shared" si="9"/>
        <v>0</v>
      </c>
      <c r="S8" s="28"/>
      <c r="T8" s="28"/>
      <c r="U8" s="17">
        <f t="shared" si="10"/>
        <v>0</v>
      </c>
      <c r="V8" s="28"/>
      <c r="W8" s="17">
        <f t="shared" si="7"/>
        <v>0</v>
      </c>
      <c r="X8" s="10">
        <f t="shared" si="3"/>
        <v>0</v>
      </c>
      <c r="Y8" s="17">
        <f t="shared" si="11"/>
        <v>0</v>
      </c>
      <c r="Z8" s="17">
        <f t="shared" si="4"/>
        <v>0</v>
      </c>
      <c r="AA8" s="28"/>
      <c r="AB8" s="28"/>
      <c r="AC8" s="29"/>
      <c r="AD8" s="28"/>
      <c r="AE8" s="29"/>
      <c r="AF8" s="29"/>
      <c r="AG8" s="29"/>
      <c r="AH8" s="18">
        <f t="shared" si="12"/>
        <v>0</v>
      </c>
    </row>
    <row r="9" spans="1:34" ht="13">
      <c r="A9" s="45" t="s">
        <v>57</v>
      </c>
      <c r="B9" s="46">
        <v>30200</v>
      </c>
      <c r="C9" s="47" t="s">
        <v>71</v>
      </c>
      <c r="D9" s="48" t="s">
        <v>72</v>
      </c>
      <c r="E9" s="4" t="s">
        <v>73</v>
      </c>
      <c r="F9" s="47">
        <v>113</v>
      </c>
      <c r="G9" s="16">
        <f t="shared" si="8"/>
        <v>490</v>
      </c>
      <c r="H9" s="10">
        <f>ROUND(PRODUCT(G9/6),0)</f>
        <v>82</v>
      </c>
      <c r="I9" s="10">
        <f>ROUND(PRODUCT(G9/COUNT(F4:F9)),0)</f>
        <v>98</v>
      </c>
      <c r="J9" s="39"/>
      <c r="K9" s="20">
        <f t="shared" si="5"/>
        <v>0</v>
      </c>
      <c r="L9" s="43" t="e">
        <f t="shared" si="0"/>
        <v>#DIV/0!</v>
      </c>
      <c r="M9" s="35"/>
      <c r="N9" s="39"/>
      <c r="O9" s="20">
        <f t="shared" si="6"/>
        <v>0</v>
      </c>
      <c r="P9" s="43" t="e">
        <f t="shared" si="1"/>
        <v>#DIV/0!</v>
      </c>
      <c r="Q9" s="20">
        <f t="shared" si="2"/>
        <v>0</v>
      </c>
      <c r="R9" s="20">
        <f t="shared" si="9"/>
        <v>0</v>
      </c>
      <c r="S9" s="28"/>
      <c r="T9" s="28"/>
      <c r="U9" s="17">
        <f t="shared" si="10"/>
        <v>0</v>
      </c>
      <c r="V9" s="28"/>
      <c r="W9" s="17">
        <f t="shared" si="7"/>
        <v>0</v>
      </c>
      <c r="X9" s="10">
        <f t="shared" si="3"/>
        <v>0</v>
      </c>
      <c r="Y9" s="17">
        <f t="shared" si="11"/>
        <v>0</v>
      </c>
      <c r="Z9" s="17">
        <f t="shared" si="4"/>
        <v>0</v>
      </c>
      <c r="AA9" s="28"/>
      <c r="AB9" s="28"/>
      <c r="AC9" s="29"/>
      <c r="AD9" s="28"/>
      <c r="AE9" s="29"/>
      <c r="AF9" s="29"/>
      <c r="AG9" s="29"/>
      <c r="AH9" s="18">
        <f t="shared" si="12"/>
        <v>0</v>
      </c>
    </row>
    <row r="10" spans="1:34" ht="13">
      <c r="A10" s="45" t="s">
        <v>58</v>
      </c>
      <c r="B10" s="46">
        <v>30201</v>
      </c>
      <c r="C10" s="47" t="s">
        <v>73</v>
      </c>
      <c r="D10" s="48" t="s">
        <v>99</v>
      </c>
      <c r="E10" s="4" t="s">
        <v>74</v>
      </c>
      <c r="F10" s="47">
        <v>109</v>
      </c>
      <c r="G10" s="16">
        <f t="shared" si="8"/>
        <v>599</v>
      </c>
      <c r="H10" s="10">
        <f>ROUND(PRODUCT(G10/7),0)</f>
        <v>86</v>
      </c>
      <c r="I10" s="10">
        <f>ROUND(PRODUCT(G10/COUNT(F4:F10)),0)</f>
        <v>100</v>
      </c>
      <c r="J10" s="39"/>
      <c r="K10" s="20">
        <f t="shared" si="5"/>
        <v>0</v>
      </c>
      <c r="L10" s="43" t="e">
        <f t="shared" si="0"/>
        <v>#DIV/0!</v>
      </c>
      <c r="M10" s="34"/>
      <c r="N10" s="39"/>
      <c r="O10" s="20">
        <f t="shared" si="6"/>
        <v>0</v>
      </c>
      <c r="P10" s="43" t="e">
        <f t="shared" si="1"/>
        <v>#DIV/0!</v>
      </c>
      <c r="Q10" s="20">
        <f t="shared" si="2"/>
        <v>0</v>
      </c>
      <c r="R10" s="20">
        <f t="shared" si="9"/>
        <v>0</v>
      </c>
      <c r="S10" s="28"/>
      <c r="T10" s="10"/>
      <c r="U10" s="17">
        <f t="shared" si="10"/>
        <v>0</v>
      </c>
      <c r="V10" s="28"/>
      <c r="W10" s="17">
        <f t="shared" si="7"/>
        <v>0</v>
      </c>
      <c r="X10" s="10">
        <f t="shared" si="3"/>
        <v>0</v>
      </c>
      <c r="Y10" s="17">
        <f t="shared" si="11"/>
        <v>0</v>
      </c>
      <c r="Z10" s="17">
        <f t="shared" si="4"/>
        <v>0</v>
      </c>
      <c r="AA10" s="10"/>
      <c r="AB10" s="10"/>
      <c r="AC10" s="29"/>
      <c r="AD10" s="28"/>
      <c r="AE10" s="29"/>
      <c r="AF10" s="29"/>
      <c r="AG10" s="29"/>
      <c r="AH10" s="18">
        <f t="shared" si="12"/>
        <v>0</v>
      </c>
    </row>
    <row r="11" spans="1:34" ht="13">
      <c r="A11" s="5" t="s">
        <v>59</v>
      </c>
      <c r="B11" s="46">
        <v>30202</v>
      </c>
      <c r="C11" s="47" t="s">
        <v>74</v>
      </c>
      <c r="D11" s="48" t="s">
        <v>75</v>
      </c>
      <c r="E11" s="4" t="s">
        <v>76</v>
      </c>
      <c r="F11" s="47">
        <v>112</v>
      </c>
      <c r="G11" s="16">
        <f t="shared" si="8"/>
        <v>711</v>
      </c>
      <c r="H11" s="10">
        <f>ROUND(PRODUCT(G11/8),0)</f>
        <v>89</v>
      </c>
      <c r="I11" s="10">
        <f>ROUND(PRODUCT(G11/COUNT(F4:F11)),0)</f>
        <v>102</v>
      </c>
      <c r="J11" s="39"/>
      <c r="K11" s="20">
        <f t="shared" si="5"/>
        <v>0</v>
      </c>
      <c r="L11" s="43" t="e">
        <f t="shared" si="0"/>
        <v>#DIV/0!</v>
      </c>
      <c r="M11" s="35"/>
      <c r="N11" s="39"/>
      <c r="O11" s="20">
        <f t="shared" si="6"/>
        <v>0</v>
      </c>
      <c r="P11" s="43" t="e">
        <f t="shared" si="1"/>
        <v>#DIV/0!</v>
      </c>
      <c r="Q11" s="20">
        <f t="shared" si="2"/>
        <v>0</v>
      </c>
      <c r="R11" s="20">
        <f t="shared" si="9"/>
        <v>0</v>
      </c>
      <c r="S11" s="28"/>
      <c r="T11" s="28"/>
      <c r="U11" s="17">
        <f t="shared" si="10"/>
        <v>0</v>
      </c>
      <c r="V11" s="28"/>
      <c r="W11" s="17">
        <f t="shared" si="7"/>
        <v>0</v>
      </c>
      <c r="X11" s="10">
        <f t="shared" si="3"/>
        <v>0</v>
      </c>
      <c r="Y11" s="17">
        <f t="shared" si="11"/>
        <v>0</v>
      </c>
      <c r="Z11" s="17">
        <f t="shared" si="4"/>
        <v>0</v>
      </c>
      <c r="AA11" s="28"/>
      <c r="AB11" s="28"/>
      <c r="AC11" s="29"/>
      <c r="AD11" s="28"/>
      <c r="AE11" s="29"/>
      <c r="AF11" s="29"/>
      <c r="AG11" s="29"/>
      <c r="AH11" s="18">
        <f t="shared" si="12"/>
        <v>0</v>
      </c>
    </row>
    <row r="12" spans="1:34" ht="13">
      <c r="A12" s="5" t="s">
        <v>60</v>
      </c>
      <c r="B12" s="46">
        <v>30203</v>
      </c>
      <c r="C12" s="47" t="s">
        <v>76</v>
      </c>
      <c r="D12" s="48" t="s">
        <v>77</v>
      </c>
      <c r="E12" s="4" t="s">
        <v>78</v>
      </c>
      <c r="F12" s="47">
        <v>69</v>
      </c>
      <c r="G12" s="16">
        <f t="shared" si="8"/>
        <v>780</v>
      </c>
      <c r="H12" s="10">
        <f>ROUND(PRODUCT(G12/9),0)</f>
        <v>87</v>
      </c>
      <c r="I12" s="10">
        <f>ROUND(PRODUCT(G12/COUNT(F4:F12)),0)</f>
        <v>98</v>
      </c>
      <c r="J12" s="39"/>
      <c r="K12" s="20">
        <f t="shared" si="5"/>
        <v>0</v>
      </c>
      <c r="L12" s="43" t="e">
        <f t="shared" si="0"/>
        <v>#DIV/0!</v>
      </c>
      <c r="M12" s="34"/>
      <c r="N12" s="39"/>
      <c r="O12" s="20">
        <f t="shared" si="6"/>
        <v>0</v>
      </c>
      <c r="P12" s="43" t="e">
        <f t="shared" si="1"/>
        <v>#DIV/0!</v>
      </c>
      <c r="Q12" s="20">
        <f t="shared" si="2"/>
        <v>0</v>
      </c>
      <c r="R12" s="20">
        <f t="shared" si="9"/>
        <v>0</v>
      </c>
      <c r="S12" s="10"/>
      <c r="T12" s="10"/>
      <c r="U12" s="17">
        <f t="shared" si="10"/>
        <v>0</v>
      </c>
      <c r="V12" s="28"/>
      <c r="W12" s="17">
        <f t="shared" si="7"/>
        <v>0</v>
      </c>
      <c r="X12" s="10">
        <f t="shared" si="3"/>
        <v>0</v>
      </c>
      <c r="Y12" s="17">
        <f t="shared" si="11"/>
        <v>0</v>
      </c>
      <c r="Z12" s="17">
        <f t="shared" si="4"/>
        <v>0</v>
      </c>
      <c r="AA12" s="10"/>
      <c r="AB12" s="10"/>
      <c r="AC12" s="29"/>
      <c r="AD12" s="28"/>
      <c r="AE12" s="29"/>
      <c r="AF12" s="29"/>
      <c r="AG12" s="29"/>
      <c r="AH12" s="18">
        <f t="shared" si="12"/>
        <v>0</v>
      </c>
    </row>
    <row r="13" spans="1:34" ht="13">
      <c r="A13" s="5" t="s">
        <v>5</v>
      </c>
      <c r="B13" s="46">
        <v>30204</v>
      </c>
      <c r="C13" s="47"/>
      <c r="D13" s="48" t="s">
        <v>79</v>
      </c>
      <c r="E13" s="4"/>
      <c r="F13" s="47"/>
      <c r="G13" s="16">
        <f t="shared" si="8"/>
        <v>780</v>
      </c>
      <c r="H13" s="10">
        <f>ROUND(PRODUCT(G13/10),0)</f>
        <v>78</v>
      </c>
      <c r="I13" s="10">
        <f>ROUND(PRODUCT(G13/COUNT(F4:F13)),0)</f>
        <v>98</v>
      </c>
      <c r="J13" s="39"/>
      <c r="K13" s="20">
        <f t="shared" si="5"/>
        <v>0</v>
      </c>
      <c r="L13" s="43">
        <f t="shared" si="0"/>
        <v>0</v>
      </c>
      <c r="M13" s="35"/>
      <c r="N13" s="39"/>
      <c r="O13" s="20">
        <f t="shared" si="6"/>
        <v>0</v>
      </c>
      <c r="P13" s="43">
        <f t="shared" si="1"/>
        <v>0</v>
      </c>
      <c r="Q13" s="20">
        <f t="shared" si="2"/>
        <v>0</v>
      </c>
      <c r="R13" s="20">
        <f t="shared" si="9"/>
        <v>0</v>
      </c>
      <c r="S13" s="28"/>
      <c r="T13" s="28"/>
      <c r="U13" s="17">
        <f t="shared" si="10"/>
        <v>0</v>
      </c>
      <c r="V13" s="28"/>
      <c r="W13" s="17">
        <f t="shared" si="7"/>
        <v>0</v>
      </c>
      <c r="X13" s="10">
        <f t="shared" si="3"/>
        <v>0</v>
      </c>
      <c r="Y13" s="17">
        <f t="shared" si="11"/>
        <v>0</v>
      </c>
      <c r="Z13" s="17">
        <f t="shared" si="4"/>
        <v>0</v>
      </c>
      <c r="AA13" s="28"/>
      <c r="AB13" s="28"/>
      <c r="AC13" s="29"/>
      <c r="AD13" s="28"/>
      <c r="AE13" s="29"/>
      <c r="AF13" s="29"/>
      <c r="AG13" s="29"/>
      <c r="AH13" s="18">
        <f t="shared" si="12"/>
        <v>0</v>
      </c>
    </row>
    <row r="14" spans="1:34" ht="13">
      <c r="A14" s="5" t="s">
        <v>7</v>
      </c>
      <c r="B14" s="46">
        <v>30205</v>
      </c>
      <c r="C14" s="47" t="s">
        <v>79</v>
      </c>
      <c r="D14" s="48" t="s">
        <v>80</v>
      </c>
      <c r="E14" s="4" t="s">
        <v>81</v>
      </c>
      <c r="F14" s="47">
        <v>74</v>
      </c>
      <c r="G14" s="16">
        <f t="shared" si="8"/>
        <v>854</v>
      </c>
      <c r="H14" s="10">
        <f>ROUND(PRODUCT(G14/11),0)</f>
        <v>78</v>
      </c>
      <c r="I14" s="10">
        <f>ROUND(PRODUCT(G14/COUNT(F4:F14)),0)</f>
        <v>95</v>
      </c>
      <c r="J14" s="39"/>
      <c r="K14" s="20">
        <f t="shared" si="5"/>
        <v>0</v>
      </c>
      <c r="L14" s="43" t="e">
        <f t="shared" si="0"/>
        <v>#DIV/0!</v>
      </c>
      <c r="M14" s="35"/>
      <c r="N14" s="39"/>
      <c r="O14" s="20">
        <f t="shared" si="6"/>
        <v>0</v>
      </c>
      <c r="P14" s="43" t="e">
        <f t="shared" si="1"/>
        <v>#DIV/0!</v>
      </c>
      <c r="Q14" s="20">
        <f t="shared" si="2"/>
        <v>0</v>
      </c>
      <c r="R14" s="20">
        <f t="shared" si="9"/>
        <v>0</v>
      </c>
      <c r="S14" s="28"/>
      <c r="T14" s="28"/>
      <c r="U14" s="17">
        <f t="shared" si="10"/>
        <v>0</v>
      </c>
      <c r="V14" s="28"/>
      <c r="W14" s="17">
        <f t="shared" si="7"/>
        <v>0</v>
      </c>
      <c r="X14" s="10">
        <f t="shared" si="3"/>
        <v>0</v>
      </c>
      <c r="Y14" s="17">
        <f t="shared" si="11"/>
        <v>0</v>
      </c>
      <c r="Z14" s="17">
        <f t="shared" si="4"/>
        <v>0</v>
      </c>
      <c r="AA14" s="28"/>
      <c r="AB14" s="28"/>
      <c r="AC14" s="29"/>
      <c r="AD14" s="28"/>
      <c r="AE14" s="29"/>
      <c r="AF14" s="29"/>
      <c r="AG14" s="29"/>
      <c r="AH14" s="18">
        <f t="shared" si="12"/>
        <v>0</v>
      </c>
    </row>
    <row r="15" spans="1:34" ht="13">
      <c r="A15" s="5" t="s">
        <v>35</v>
      </c>
      <c r="B15" s="46">
        <v>30206</v>
      </c>
      <c r="C15" s="47"/>
      <c r="D15" s="48" t="s">
        <v>81</v>
      </c>
      <c r="E15" s="4"/>
      <c r="F15" s="47"/>
      <c r="G15" s="16">
        <f t="shared" si="8"/>
        <v>854</v>
      </c>
      <c r="H15" s="10">
        <f>ROUND(PRODUCT(G15/12),0)</f>
        <v>71</v>
      </c>
      <c r="I15" s="10">
        <f>ROUND(PRODUCT(G15/COUNT(F4:F15)),0)</f>
        <v>95</v>
      </c>
      <c r="J15" s="39"/>
      <c r="K15" s="20">
        <f t="shared" si="5"/>
        <v>0</v>
      </c>
      <c r="L15" s="43">
        <f t="shared" si="0"/>
        <v>0</v>
      </c>
      <c r="M15" s="34"/>
      <c r="N15" s="39"/>
      <c r="O15" s="20">
        <f t="shared" si="6"/>
        <v>0</v>
      </c>
      <c r="P15" s="43">
        <f t="shared" si="1"/>
        <v>0</v>
      </c>
      <c r="Q15" s="20">
        <f t="shared" si="2"/>
        <v>0</v>
      </c>
      <c r="R15" s="20">
        <f t="shared" si="9"/>
        <v>0</v>
      </c>
      <c r="S15" s="10"/>
      <c r="T15" s="10"/>
      <c r="U15" s="17">
        <f t="shared" si="10"/>
        <v>0</v>
      </c>
      <c r="V15" s="28"/>
      <c r="W15" s="17">
        <f t="shared" si="7"/>
        <v>0</v>
      </c>
      <c r="X15" s="10">
        <f t="shared" si="3"/>
        <v>0</v>
      </c>
      <c r="Y15" s="17">
        <f t="shared" si="11"/>
        <v>0</v>
      </c>
      <c r="Z15" s="17">
        <f t="shared" si="4"/>
        <v>0</v>
      </c>
      <c r="AA15" s="10"/>
      <c r="AB15" s="10"/>
      <c r="AC15" s="29"/>
      <c r="AD15" s="28"/>
      <c r="AE15" s="29"/>
      <c r="AF15" s="29"/>
      <c r="AG15" s="29"/>
      <c r="AH15" s="18">
        <f t="shared" si="12"/>
        <v>0</v>
      </c>
    </row>
    <row r="16" spans="1:34" ht="13">
      <c r="A16" s="5" t="s">
        <v>36</v>
      </c>
      <c r="B16" s="46">
        <v>30207</v>
      </c>
      <c r="C16" s="47" t="s">
        <v>81</v>
      </c>
      <c r="D16" s="48" t="s">
        <v>82</v>
      </c>
      <c r="E16" s="4" t="s">
        <v>83</v>
      </c>
      <c r="F16" s="47">
        <v>129</v>
      </c>
      <c r="G16" s="16">
        <f t="shared" si="8"/>
        <v>983</v>
      </c>
      <c r="H16" s="10">
        <f>ROUND(PRODUCT(G16/13),0)</f>
        <v>76</v>
      </c>
      <c r="I16" s="10">
        <f>ROUND(PRODUCT(G16/COUNT(F4:F16)),0)</f>
        <v>98</v>
      </c>
      <c r="J16" s="39"/>
      <c r="K16" s="20">
        <f t="shared" si="5"/>
        <v>0</v>
      </c>
      <c r="L16" s="43" t="e">
        <f t="shared" si="0"/>
        <v>#DIV/0!</v>
      </c>
      <c r="M16" s="34"/>
      <c r="N16" s="39"/>
      <c r="O16" s="20">
        <f t="shared" si="6"/>
        <v>0</v>
      </c>
      <c r="P16" s="43" t="e">
        <f t="shared" si="1"/>
        <v>#DIV/0!</v>
      </c>
      <c r="Q16" s="20">
        <f t="shared" si="2"/>
        <v>0</v>
      </c>
      <c r="R16" s="20">
        <f t="shared" si="9"/>
        <v>0</v>
      </c>
      <c r="S16" s="10"/>
      <c r="T16" s="10"/>
      <c r="U16" s="17">
        <f t="shared" si="10"/>
        <v>0</v>
      </c>
      <c r="V16" s="28"/>
      <c r="W16" s="17">
        <f t="shared" si="7"/>
        <v>0</v>
      </c>
      <c r="X16" s="10">
        <f t="shared" si="3"/>
        <v>0</v>
      </c>
      <c r="Y16" s="17">
        <f t="shared" si="11"/>
        <v>0</v>
      </c>
      <c r="Z16" s="17">
        <f t="shared" si="4"/>
        <v>0</v>
      </c>
      <c r="AA16" s="10"/>
      <c r="AB16" s="10"/>
      <c r="AC16" s="29"/>
      <c r="AD16" s="28"/>
      <c r="AE16" s="29"/>
      <c r="AF16" s="29"/>
      <c r="AG16" s="29"/>
      <c r="AH16" s="18">
        <f t="shared" si="12"/>
        <v>0</v>
      </c>
    </row>
    <row r="17" spans="1:34" ht="13">
      <c r="A17" s="5" t="s">
        <v>37</v>
      </c>
      <c r="B17" s="46">
        <v>30208</v>
      </c>
      <c r="C17" s="47" t="s">
        <v>83</v>
      </c>
      <c r="D17" s="48" t="s">
        <v>84</v>
      </c>
      <c r="E17" s="4" t="s">
        <v>98</v>
      </c>
      <c r="F17" s="47">
        <v>129</v>
      </c>
      <c r="G17" s="16">
        <f t="shared" si="8"/>
        <v>1112</v>
      </c>
      <c r="H17" s="10">
        <f>ROUND(PRODUCT(G17/14),0)</f>
        <v>79</v>
      </c>
      <c r="I17" s="10">
        <f>ROUND(PRODUCT(G17/COUNT(F4:F17)),0)</f>
        <v>101</v>
      </c>
      <c r="J17" s="39"/>
      <c r="K17" s="20">
        <f t="shared" si="5"/>
        <v>0</v>
      </c>
      <c r="L17" s="43" t="e">
        <f t="shared" si="0"/>
        <v>#DIV/0!</v>
      </c>
      <c r="M17" s="34"/>
      <c r="N17" s="39"/>
      <c r="O17" s="20">
        <f t="shared" si="6"/>
        <v>0</v>
      </c>
      <c r="P17" s="43" t="e">
        <f t="shared" si="1"/>
        <v>#DIV/0!</v>
      </c>
      <c r="Q17" s="20">
        <f t="shared" si="2"/>
        <v>0</v>
      </c>
      <c r="R17" s="20">
        <f t="shared" si="9"/>
        <v>0</v>
      </c>
      <c r="S17" s="10"/>
      <c r="T17" s="10"/>
      <c r="U17" s="17">
        <f t="shared" si="10"/>
        <v>0</v>
      </c>
      <c r="V17" s="28"/>
      <c r="W17" s="17">
        <f t="shared" si="7"/>
        <v>0</v>
      </c>
      <c r="X17" s="10">
        <f t="shared" si="3"/>
        <v>0</v>
      </c>
      <c r="Y17" s="17">
        <f t="shared" si="11"/>
        <v>0</v>
      </c>
      <c r="Z17" s="17">
        <f t="shared" si="4"/>
        <v>0</v>
      </c>
      <c r="AA17" s="10"/>
      <c r="AB17" s="10"/>
      <c r="AC17" s="29"/>
      <c r="AD17" s="28"/>
      <c r="AE17" s="29"/>
      <c r="AF17" s="29"/>
      <c r="AG17" s="29"/>
      <c r="AH17" s="18">
        <f t="shared" si="12"/>
        <v>0</v>
      </c>
    </row>
    <row r="18" spans="1:34" ht="13">
      <c r="A18" s="5" t="s">
        <v>38</v>
      </c>
      <c r="B18" s="46">
        <v>30209</v>
      </c>
      <c r="C18" s="47" t="s">
        <v>98</v>
      </c>
      <c r="D18" s="48" t="s">
        <v>85</v>
      </c>
      <c r="E18" s="4" t="s">
        <v>86</v>
      </c>
      <c r="F18" s="47">
        <v>110</v>
      </c>
      <c r="G18" s="16">
        <f t="shared" si="8"/>
        <v>1222</v>
      </c>
      <c r="H18" s="10">
        <f>ROUND(PRODUCT(G18/15),0)</f>
        <v>81</v>
      </c>
      <c r="I18" s="10">
        <f>ROUND(PRODUCT(G18/COUNT(F4:F18)),0)</f>
        <v>102</v>
      </c>
      <c r="J18" s="39"/>
      <c r="K18" s="20">
        <f t="shared" si="5"/>
        <v>0</v>
      </c>
      <c r="L18" s="43" t="e">
        <f t="shared" si="0"/>
        <v>#DIV/0!</v>
      </c>
      <c r="M18" s="34"/>
      <c r="N18" s="39"/>
      <c r="O18" s="20">
        <f t="shared" si="6"/>
        <v>0</v>
      </c>
      <c r="P18" s="43" t="e">
        <f t="shared" si="1"/>
        <v>#DIV/0!</v>
      </c>
      <c r="Q18" s="20">
        <f t="shared" si="2"/>
        <v>0</v>
      </c>
      <c r="R18" s="20">
        <f t="shared" si="9"/>
        <v>0</v>
      </c>
      <c r="S18" s="28"/>
      <c r="T18" s="10"/>
      <c r="U18" s="17">
        <f t="shared" si="10"/>
        <v>0</v>
      </c>
      <c r="V18" s="28"/>
      <c r="W18" s="17">
        <f t="shared" si="7"/>
        <v>0</v>
      </c>
      <c r="X18" s="10">
        <f t="shared" si="3"/>
        <v>0</v>
      </c>
      <c r="Y18" s="17">
        <f t="shared" si="11"/>
        <v>0</v>
      </c>
      <c r="Z18" s="17">
        <f t="shared" si="4"/>
        <v>0</v>
      </c>
      <c r="AA18" s="10"/>
      <c r="AB18" s="10"/>
      <c r="AC18" s="29"/>
      <c r="AD18" s="28"/>
      <c r="AE18" s="29"/>
      <c r="AF18" s="29"/>
      <c r="AG18" s="29"/>
      <c r="AH18" s="18">
        <f t="shared" si="12"/>
        <v>0</v>
      </c>
    </row>
    <row r="19" spans="1:34" ht="13">
      <c r="A19" s="5" t="s">
        <v>39</v>
      </c>
      <c r="B19" s="46">
        <v>30210</v>
      </c>
      <c r="C19" s="47" t="s">
        <v>86</v>
      </c>
      <c r="D19" s="48"/>
      <c r="E19" s="4" t="s">
        <v>87</v>
      </c>
      <c r="F19" s="47">
        <v>20</v>
      </c>
      <c r="G19" s="16">
        <f t="shared" si="8"/>
        <v>1242</v>
      </c>
      <c r="H19" s="10">
        <f>ROUND(PRODUCT(G19/16),0)</f>
        <v>78</v>
      </c>
      <c r="I19" s="10">
        <f>ROUND(PRODUCT(G19/COUNT(F4:F19)),0)</f>
        <v>96</v>
      </c>
      <c r="J19" s="39"/>
      <c r="K19" s="20">
        <f t="shared" si="5"/>
        <v>0</v>
      </c>
      <c r="L19" s="43" t="e">
        <f t="shared" si="0"/>
        <v>#DIV/0!</v>
      </c>
      <c r="M19" s="34"/>
      <c r="N19" s="39"/>
      <c r="O19" s="20">
        <f t="shared" si="6"/>
        <v>0</v>
      </c>
      <c r="P19" s="43" t="e">
        <f t="shared" si="1"/>
        <v>#DIV/0!</v>
      </c>
      <c r="Q19" s="20">
        <f t="shared" si="2"/>
        <v>0</v>
      </c>
      <c r="R19" s="20">
        <f t="shared" si="9"/>
        <v>0</v>
      </c>
      <c r="S19" s="10"/>
      <c r="T19" s="10"/>
      <c r="U19" s="17">
        <f t="shared" si="10"/>
        <v>0</v>
      </c>
      <c r="V19" s="28"/>
      <c r="W19" s="17">
        <f t="shared" si="7"/>
        <v>0</v>
      </c>
      <c r="X19" s="10">
        <f t="shared" si="3"/>
        <v>0</v>
      </c>
      <c r="Y19" s="17">
        <f t="shared" si="11"/>
        <v>0</v>
      </c>
      <c r="Z19" s="17">
        <f t="shared" si="4"/>
        <v>0</v>
      </c>
      <c r="AA19" s="10"/>
      <c r="AB19" s="10"/>
      <c r="AC19" s="29"/>
      <c r="AD19" s="28"/>
      <c r="AE19" s="29"/>
      <c r="AF19" s="29"/>
      <c r="AG19" s="29"/>
      <c r="AH19" s="18">
        <f t="shared" si="12"/>
        <v>0</v>
      </c>
    </row>
    <row r="20" spans="1:34" ht="13">
      <c r="A20" s="5" t="s">
        <v>40</v>
      </c>
      <c r="B20" s="46">
        <v>30211</v>
      </c>
      <c r="C20" s="47" t="s">
        <v>87</v>
      </c>
      <c r="D20" s="48" t="s">
        <v>88</v>
      </c>
      <c r="E20" s="4" t="s">
        <v>89</v>
      </c>
      <c r="F20" s="47">
        <v>101</v>
      </c>
      <c r="G20" s="16">
        <f t="shared" si="8"/>
        <v>1343</v>
      </c>
      <c r="H20" s="10">
        <f>ROUND(PRODUCT(G20/17),0)</f>
        <v>79</v>
      </c>
      <c r="I20" s="10">
        <f>ROUND(PRODUCT(G20/COUNT(F4:F20)),0)</f>
        <v>96</v>
      </c>
      <c r="J20" s="39"/>
      <c r="K20" s="20">
        <f t="shared" si="5"/>
        <v>0</v>
      </c>
      <c r="L20" s="43" t="e">
        <f t="shared" si="0"/>
        <v>#DIV/0!</v>
      </c>
      <c r="M20" s="34"/>
      <c r="N20" s="39"/>
      <c r="O20" s="20">
        <f t="shared" si="6"/>
        <v>0</v>
      </c>
      <c r="P20" s="43" t="e">
        <f t="shared" si="1"/>
        <v>#DIV/0!</v>
      </c>
      <c r="Q20" s="20">
        <f t="shared" si="2"/>
        <v>0</v>
      </c>
      <c r="R20" s="20">
        <f t="shared" si="9"/>
        <v>0</v>
      </c>
      <c r="S20" s="10"/>
      <c r="T20" s="10"/>
      <c r="U20" s="17">
        <f t="shared" si="10"/>
        <v>0</v>
      </c>
      <c r="V20" s="28"/>
      <c r="W20" s="17">
        <f t="shared" si="7"/>
        <v>0</v>
      </c>
      <c r="X20" s="10">
        <f t="shared" si="3"/>
        <v>0</v>
      </c>
      <c r="Y20" s="17">
        <f t="shared" si="11"/>
        <v>0</v>
      </c>
      <c r="Z20" s="17">
        <f t="shared" si="4"/>
        <v>0</v>
      </c>
      <c r="AA20" s="10"/>
      <c r="AB20" s="10"/>
      <c r="AC20" s="29"/>
      <c r="AD20" s="28"/>
      <c r="AE20" s="29"/>
      <c r="AF20" s="29"/>
      <c r="AG20" s="29"/>
      <c r="AH20" s="18">
        <f t="shared" si="12"/>
        <v>0</v>
      </c>
    </row>
    <row r="21" spans="1:34" ht="13">
      <c r="A21" s="5" t="s">
        <v>41</v>
      </c>
      <c r="B21" s="46">
        <v>30212</v>
      </c>
      <c r="C21" s="47" t="s">
        <v>89</v>
      </c>
      <c r="D21" s="48" t="s">
        <v>90</v>
      </c>
      <c r="E21" s="4" t="s">
        <v>91</v>
      </c>
      <c r="F21" s="47">
        <v>115</v>
      </c>
      <c r="G21" s="16">
        <f t="shared" si="8"/>
        <v>1458</v>
      </c>
      <c r="H21" s="10">
        <f>ROUND(PRODUCT(G21/18),0)</f>
        <v>81</v>
      </c>
      <c r="I21" s="10">
        <f>ROUND(PRODUCT(G21/COUNT(F4:F21)),0)</f>
        <v>97</v>
      </c>
      <c r="J21" s="39"/>
      <c r="K21" s="20">
        <f t="shared" si="5"/>
        <v>0</v>
      </c>
      <c r="L21" s="43" t="e">
        <f t="shared" si="0"/>
        <v>#DIV/0!</v>
      </c>
      <c r="M21" s="35"/>
      <c r="N21" s="39"/>
      <c r="O21" s="20">
        <f t="shared" si="6"/>
        <v>0</v>
      </c>
      <c r="P21" s="43" t="e">
        <f t="shared" si="1"/>
        <v>#DIV/0!</v>
      </c>
      <c r="Q21" s="20">
        <f t="shared" si="2"/>
        <v>0</v>
      </c>
      <c r="R21" s="20">
        <f t="shared" si="9"/>
        <v>0</v>
      </c>
      <c r="S21" s="28"/>
      <c r="T21" s="28"/>
      <c r="U21" s="17">
        <f t="shared" si="10"/>
        <v>0</v>
      </c>
      <c r="V21" s="28"/>
      <c r="W21" s="17">
        <f t="shared" si="7"/>
        <v>0</v>
      </c>
      <c r="X21" s="10">
        <f t="shared" si="3"/>
        <v>0</v>
      </c>
      <c r="Y21" s="17">
        <f t="shared" si="11"/>
        <v>0</v>
      </c>
      <c r="Z21" s="17">
        <f t="shared" si="4"/>
        <v>0</v>
      </c>
      <c r="AA21" s="28"/>
      <c r="AB21" s="28"/>
      <c r="AC21" s="29"/>
      <c r="AD21" s="28"/>
      <c r="AE21" s="29"/>
      <c r="AF21" s="29"/>
      <c r="AG21" s="29"/>
      <c r="AH21" s="18">
        <f t="shared" si="12"/>
        <v>0</v>
      </c>
    </row>
    <row r="22" spans="1:34" ht="13">
      <c r="A22" s="5" t="s">
        <v>42</v>
      </c>
      <c r="B22" s="46">
        <v>30213</v>
      </c>
      <c r="C22" s="47" t="s">
        <v>91</v>
      </c>
      <c r="D22" s="48" t="s">
        <v>92</v>
      </c>
      <c r="E22" s="4" t="s">
        <v>93</v>
      </c>
      <c r="F22" s="47">
        <v>85</v>
      </c>
      <c r="G22" s="16">
        <f t="shared" si="8"/>
        <v>1543</v>
      </c>
      <c r="H22" s="10">
        <f>ROUND(PRODUCT(G22/19),0)</f>
        <v>81</v>
      </c>
      <c r="I22" s="10">
        <f>ROUND(PRODUCT(G22/COUNT(F4:F22)),0)</f>
        <v>96</v>
      </c>
      <c r="J22" s="39"/>
      <c r="K22" s="20">
        <f t="shared" si="5"/>
        <v>0</v>
      </c>
      <c r="L22" s="43" t="e">
        <f t="shared" si="0"/>
        <v>#DIV/0!</v>
      </c>
      <c r="M22" s="35"/>
      <c r="N22" s="39"/>
      <c r="O22" s="20">
        <f t="shared" si="6"/>
        <v>0</v>
      </c>
      <c r="P22" s="43" t="e">
        <f t="shared" si="1"/>
        <v>#DIV/0!</v>
      </c>
      <c r="Q22" s="20">
        <f t="shared" si="2"/>
        <v>0</v>
      </c>
      <c r="R22" s="20">
        <f t="shared" si="9"/>
        <v>0</v>
      </c>
      <c r="S22" s="28"/>
      <c r="T22" s="28"/>
      <c r="U22" s="17">
        <f t="shared" si="10"/>
        <v>0</v>
      </c>
      <c r="V22" s="28"/>
      <c r="W22" s="17">
        <f t="shared" si="7"/>
        <v>0</v>
      </c>
      <c r="X22" s="10">
        <f t="shared" si="3"/>
        <v>0</v>
      </c>
      <c r="Y22" s="17">
        <f t="shared" si="11"/>
        <v>0</v>
      </c>
      <c r="Z22" s="17">
        <f t="shared" si="4"/>
        <v>0</v>
      </c>
      <c r="AA22" s="28"/>
      <c r="AB22" s="28"/>
      <c r="AC22" s="29"/>
      <c r="AD22" s="28"/>
      <c r="AE22" s="29"/>
      <c r="AF22" s="29"/>
      <c r="AG22" s="29"/>
      <c r="AH22" s="18">
        <f t="shared" si="12"/>
        <v>0</v>
      </c>
    </row>
    <row r="23" spans="1:34" ht="13">
      <c r="A23" s="44" t="s">
        <v>45</v>
      </c>
      <c r="B23" s="46">
        <v>30214</v>
      </c>
      <c r="C23" s="47"/>
      <c r="D23" s="48" t="s">
        <v>93</v>
      </c>
      <c r="E23" s="4"/>
      <c r="F23" s="47"/>
      <c r="G23" s="16">
        <f t="shared" si="8"/>
        <v>1543</v>
      </c>
      <c r="H23" s="10">
        <f>ROUND(PRODUCT(G23/20),0)</f>
        <v>77</v>
      </c>
      <c r="I23" s="10">
        <f>ROUND(PRODUCT(G23/COUNT(F4:F23)),0)</f>
        <v>96</v>
      </c>
      <c r="J23" s="39"/>
      <c r="K23" s="20">
        <f t="shared" si="5"/>
        <v>0</v>
      </c>
      <c r="L23" s="43">
        <f t="shared" si="0"/>
        <v>0</v>
      </c>
      <c r="M23" s="35"/>
      <c r="N23" s="39"/>
      <c r="O23" s="20">
        <f t="shared" si="6"/>
        <v>0</v>
      </c>
      <c r="P23" s="43">
        <f t="shared" si="1"/>
        <v>0</v>
      </c>
      <c r="Q23" s="20">
        <f t="shared" si="2"/>
        <v>0</v>
      </c>
      <c r="R23" s="20">
        <f t="shared" si="9"/>
        <v>0</v>
      </c>
      <c r="S23" s="28"/>
      <c r="T23" s="28"/>
      <c r="U23" s="17">
        <f t="shared" si="10"/>
        <v>0</v>
      </c>
      <c r="V23" s="28"/>
      <c r="W23" s="17">
        <f t="shared" si="7"/>
        <v>0</v>
      </c>
      <c r="X23" s="10">
        <f t="shared" si="3"/>
        <v>0</v>
      </c>
      <c r="Y23" s="17">
        <f t="shared" si="11"/>
        <v>0</v>
      </c>
      <c r="Z23" s="17">
        <f t="shared" si="4"/>
        <v>0</v>
      </c>
      <c r="AA23" s="28"/>
      <c r="AB23" s="28"/>
      <c r="AC23" s="29"/>
      <c r="AD23" s="28"/>
      <c r="AE23" s="29"/>
      <c r="AF23" s="29"/>
      <c r="AG23" s="29"/>
      <c r="AH23" s="18">
        <f t="shared" si="12"/>
        <v>0</v>
      </c>
    </row>
    <row r="24" spans="1:34" ht="13">
      <c r="A24" s="44" t="s">
        <v>46</v>
      </c>
      <c r="B24" s="46">
        <v>30215</v>
      </c>
      <c r="C24" s="47"/>
      <c r="D24" s="48" t="s">
        <v>93</v>
      </c>
      <c r="E24" s="4"/>
      <c r="F24" s="47"/>
      <c r="G24" s="16">
        <f t="shared" si="8"/>
        <v>1543</v>
      </c>
      <c r="H24" s="10">
        <f>ROUND(PRODUCT(G24/21),0)</f>
        <v>73</v>
      </c>
      <c r="I24" s="10">
        <f>ROUND(PRODUCT(G24/COUNT(F4:F24)),0)</f>
        <v>96</v>
      </c>
      <c r="J24" s="39"/>
      <c r="K24" s="20">
        <f t="shared" si="5"/>
        <v>0</v>
      </c>
      <c r="L24" s="43">
        <f t="shared" si="0"/>
        <v>0</v>
      </c>
      <c r="M24" s="35"/>
      <c r="N24" s="39"/>
      <c r="O24" s="20">
        <f t="shared" si="6"/>
        <v>0</v>
      </c>
      <c r="P24" s="43">
        <f t="shared" si="1"/>
        <v>0</v>
      </c>
      <c r="Q24" s="20">
        <f t="shared" si="2"/>
        <v>0</v>
      </c>
      <c r="R24" s="20">
        <f t="shared" si="9"/>
        <v>0</v>
      </c>
      <c r="S24" s="28"/>
      <c r="T24" s="28"/>
      <c r="U24" s="17">
        <f t="shared" si="10"/>
        <v>0</v>
      </c>
      <c r="V24" s="28"/>
      <c r="W24" s="17">
        <f t="shared" si="7"/>
        <v>0</v>
      </c>
      <c r="X24" s="10">
        <f t="shared" si="3"/>
        <v>0</v>
      </c>
      <c r="Y24" s="17">
        <f t="shared" si="11"/>
        <v>0</v>
      </c>
      <c r="Z24" s="17">
        <f t="shared" si="4"/>
        <v>0</v>
      </c>
      <c r="AA24" s="28"/>
      <c r="AB24" s="28"/>
      <c r="AC24" s="29"/>
      <c r="AD24" s="28"/>
      <c r="AE24" s="29"/>
      <c r="AF24" s="29"/>
      <c r="AG24" s="29"/>
      <c r="AH24" s="18">
        <f t="shared" si="12"/>
        <v>0</v>
      </c>
    </row>
    <row r="25" spans="1:34" ht="13">
      <c r="A25" s="44" t="s">
        <v>47</v>
      </c>
      <c r="B25" s="46">
        <v>30216</v>
      </c>
      <c r="C25" s="47"/>
      <c r="D25" s="48" t="s">
        <v>93</v>
      </c>
      <c r="E25" s="4"/>
      <c r="F25" s="47"/>
      <c r="G25" s="16">
        <f t="shared" si="8"/>
        <v>1543</v>
      </c>
      <c r="H25" s="10">
        <f>ROUND(PRODUCT(G25/22),0)</f>
        <v>70</v>
      </c>
      <c r="I25" s="10">
        <f>ROUND(PRODUCT(G25/COUNT(F4:F25)),0)</f>
        <v>96</v>
      </c>
      <c r="J25" s="39"/>
      <c r="K25" s="20">
        <f t="shared" si="5"/>
        <v>0</v>
      </c>
      <c r="L25" s="43">
        <f t="shared" si="0"/>
        <v>0</v>
      </c>
      <c r="M25" s="35"/>
      <c r="N25" s="39"/>
      <c r="O25" s="20">
        <f t="shared" si="6"/>
        <v>0</v>
      </c>
      <c r="P25" s="43">
        <f t="shared" si="1"/>
        <v>0</v>
      </c>
      <c r="Q25" s="20">
        <f t="shared" si="2"/>
        <v>0</v>
      </c>
      <c r="R25" s="20">
        <f t="shared" si="9"/>
        <v>0</v>
      </c>
      <c r="S25" s="28"/>
      <c r="T25" s="28"/>
      <c r="U25" s="17">
        <f t="shared" si="10"/>
        <v>0</v>
      </c>
      <c r="V25" s="28"/>
      <c r="W25" s="17">
        <f t="shared" si="7"/>
        <v>0</v>
      </c>
      <c r="X25" s="10">
        <f t="shared" si="3"/>
        <v>0</v>
      </c>
      <c r="Y25" s="17">
        <f t="shared" si="11"/>
        <v>0</v>
      </c>
      <c r="Z25" s="17">
        <f t="shared" si="4"/>
        <v>0</v>
      </c>
      <c r="AA25" s="28"/>
      <c r="AB25" s="28"/>
      <c r="AC25" s="29"/>
      <c r="AD25" s="28"/>
      <c r="AE25" s="29"/>
      <c r="AF25" s="29"/>
      <c r="AG25" s="29"/>
      <c r="AH25" s="18">
        <f t="shared" si="12"/>
        <v>0</v>
      </c>
    </row>
    <row r="26" spans="1:34" ht="13">
      <c r="A26" s="44" t="s">
        <v>48</v>
      </c>
      <c r="B26" s="46">
        <v>30217</v>
      </c>
      <c r="C26" s="47"/>
      <c r="D26" s="48" t="s">
        <v>93</v>
      </c>
      <c r="E26" s="4"/>
      <c r="F26" s="47"/>
      <c r="G26" s="16">
        <f t="shared" si="8"/>
        <v>1543</v>
      </c>
      <c r="H26" s="10">
        <f>ROUND(PRODUCT(G26/23),0)</f>
        <v>67</v>
      </c>
      <c r="I26" s="10">
        <f>ROUND(PRODUCT(G26/COUNT(F4:F26)),0)</f>
        <v>96</v>
      </c>
      <c r="J26" s="39"/>
      <c r="K26" s="20">
        <f t="shared" si="5"/>
        <v>0</v>
      </c>
      <c r="L26" s="43">
        <f t="shared" si="0"/>
        <v>0</v>
      </c>
      <c r="M26" s="35"/>
      <c r="N26" s="39"/>
      <c r="O26" s="20">
        <f t="shared" si="6"/>
        <v>0</v>
      </c>
      <c r="P26" s="43">
        <f t="shared" si="1"/>
        <v>0</v>
      </c>
      <c r="Q26" s="20">
        <f t="shared" si="2"/>
        <v>0</v>
      </c>
      <c r="R26" s="20">
        <f t="shared" si="9"/>
        <v>0</v>
      </c>
      <c r="S26" s="28"/>
      <c r="T26" s="28"/>
      <c r="U26" s="17">
        <f t="shared" si="10"/>
        <v>0</v>
      </c>
      <c r="V26" s="28"/>
      <c r="W26" s="17">
        <f t="shared" si="7"/>
        <v>0</v>
      </c>
      <c r="X26" s="10">
        <f t="shared" si="3"/>
        <v>0</v>
      </c>
      <c r="Y26" s="17">
        <f t="shared" si="11"/>
        <v>0</v>
      </c>
      <c r="Z26" s="17">
        <f t="shared" si="4"/>
        <v>0</v>
      </c>
      <c r="AA26" s="28"/>
      <c r="AB26" s="28"/>
      <c r="AC26" s="29"/>
      <c r="AD26" s="28"/>
      <c r="AE26" s="29"/>
      <c r="AF26" s="29"/>
      <c r="AG26" s="29"/>
      <c r="AH26" s="18">
        <f t="shared" si="12"/>
        <v>0</v>
      </c>
    </row>
    <row r="27" spans="1:34" ht="13">
      <c r="A27" s="44" t="s">
        <v>49</v>
      </c>
      <c r="B27" s="46">
        <v>30218</v>
      </c>
      <c r="C27" s="47"/>
      <c r="D27" s="48" t="s">
        <v>93</v>
      </c>
      <c r="E27" s="4"/>
      <c r="F27" s="47"/>
      <c r="G27" s="16">
        <f t="shared" si="8"/>
        <v>1543</v>
      </c>
      <c r="H27" s="10">
        <f>ROUND(PRODUCT(G27/24),0)</f>
        <v>64</v>
      </c>
      <c r="I27" s="10">
        <f>ROUND(PRODUCT(G27/COUNT(F4:F27)),0)</f>
        <v>96</v>
      </c>
      <c r="J27" s="39"/>
      <c r="K27" s="20">
        <f t="shared" si="5"/>
        <v>0</v>
      </c>
      <c r="L27" s="43">
        <f t="shared" si="0"/>
        <v>0</v>
      </c>
      <c r="M27" s="35"/>
      <c r="N27" s="39"/>
      <c r="O27" s="20">
        <f t="shared" si="6"/>
        <v>0</v>
      </c>
      <c r="P27" s="43">
        <f t="shared" si="1"/>
        <v>0</v>
      </c>
      <c r="Q27" s="20">
        <f t="shared" si="2"/>
        <v>0</v>
      </c>
      <c r="R27" s="20">
        <f t="shared" si="9"/>
        <v>0</v>
      </c>
      <c r="S27" s="28"/>
      <c r="T27" s="28"/>
      <c r="U27" s="17">
        <f t="shared" si="10"/>
        <v>0</v>
      </c>
      <c r="V27" s="28"/>
      <c r="W27" s="17">
        <f t="shared" si="7"/>
        <v>0</v>
      </c>
      <c r="X27" s="10">
        <f t="shared" si="3"/>
        <v>0</v>
      </c>
      <c r="Y27" s="17">
        <f t="shared" si="11"/>
        <v>0</v>
      </c>
      <c r="Z27" s="17">
        <f t="shared" si="4"/>
        <v>0</v>
      </c>
      <c r="AA27" s="28"/>
      <c r="AB27" s="28"/>
      <c r="AC27" s="29"/>
      <c r="AD27" s="28"/>
      <c r="AE27" s="29"/>
      <c r="AF27" s="29"/>
      <c r="AG27" s="29"/>
      <c r="AH27" s="18">
        <f t="shared" si="12"/>
        <v>0</v>
      </c>
    </row>
    <row r="28" spans="1:34" ht="13">
      <c r="A28" s="44" t="s">
        <v>50</v>
      </c>
      <c r="B28" s="46">
        <v>30219</v>
      </c>
      <c r="C28" s="47" t="s">
        <v>93</v>
      </c>
      <c r="D28" s="48" t="s">
        <v>94</v>
      </c>
      <c r="E28" s="4" t="s">
        <v>95</v>
      </c>
      <c r="F28" s="47">
        <v>129</v>
      </c>
      <c r="G28" s="16">
        <f t="shared" si="8"/>
        <v>1672</v>
      </c>
      <c r="H28" s="10">
        <f>ROUND(PRODUCT(G28/25),0)</f>
        <v>67</v>
      </c>
      <c r="I28" s="10">
        <f>ROUND(PRODUCT(G28/COUNT(F4:F28)),0)</f>
        <v>98</v>
      </c>
      <c r="J28" s="39"/>
      <c r="K28" s="20">
        <f t="shared" si="5"/>
        <v>0</v>
      </c>
      <c r="L28" s="43" t="e">
        <f t="shared" si="0"/>
        <v>#DIV/0!</v>
      </c>
      <c r="M28" s="35"/>
      <c r="N28" s="39"/>
      <c r="O28" s="20">
        <f t="shared" si="6"/>
        <v>0</v>
      </c>
      <c r="P28" s="43" t="e">
        <f t="shared" si="1"/>
        <v>#DIV/0!</v>
      </c>
      <c r="Q28" s="20">
        <f t="shared" si="2"/>
        <v>0</v>
      </c>
      <c r="R28" s="20">
        <f t="shared" si="9"/>
        <v>0</v>
      </c>
      <c r="S28" s="28"/>
      <c r="T28" s="28"/>
      <c r="U28" s="17">
        <f t="shared" si="10"/>
        <v>0</v>
      </c>
      <c r="V28" s="28"/>
      <c r="W28" s="17">
        <f t="shared" si="7"/>
        <v>0</v>
      </c>
      <c r="X28" s="10">
        <f t="shared" si="3"/>
        <v>0</v>
      </c>
      <c r="Y28" s="17">
        <f t="shared" si="11"/>
        <v>0</v>
      </c>
      <c r="Z28" s="17">
        <f t="shared" si="4"/>
        <v>0</v>
      </c>
      <c r="AA28" s="28"/>
      <c r="AB28" s="28"/>
      <c r="AC28" s="29"/>
      <c r="AD28" s="28"/>
      <c r="AE28" s="29"/>
      <c r="AF28" s="29"/>
      <c r="AG28" s="29"/>
      <c r="AH28" s="18">
        <f t="shared" si="12"/>
        <v>0</v>
      </c>
    </row>
    <row r="29" spans="1:34" ht="13">
      <c r="A29" s="44" t="s">
        <v>51</v>
      </c>
      <c r="B29" s="46">
        <v>30220</v>
      </c>
      <c r="C29" s="47" t="s">
        <v>95</v>
      </c>
      <c r="D29" s="48" t="s">
        <v>96</v>
      </c>
      <c r="E29" s="4" t="s">
        <v>97</v>
      </c>
      <c r="F29" s="47">
        <v>47</v>
      </c>
      <c r="G29" s="16">
        <f t="shared" si="8"/>
        <v>1719</v>
      </c>
      <c r="H29" s="10">
        <f>ROUND(PRODUCT(G29/26),0)</f>
        <v>66</v>
      </c>
      <c r="I29" s="10">
        <f>ROUND(PRODUCT(G29/COUNT(F4:F29)),0)</f>
        <v>96</v>
      </c>
      <c r="J29" s="39"/>
      <c r="K29" s="20">
        <f t="shared" si="5"/>
        <v>0</v>
      </c>
      <c r="L29" s="43" t="e">
        <f t="shared" si="0"/>
        <v>#DIV/0!</v>
      </c>
      <c r="M29" s="35"/>
      <c r="N29" s="39"/>
      <c r="O29" s="20">
        <f t="shared" si="6"/>
        <v>0</v>
      </c>
      <c r="P29" s="43" t="e">
        <f t="shared" si="1"/>
        <v>#DIV/0!</v>
      </c>
      <c r="Q29" s="20">
        <f t="shared" si="2"/>
        <v>0</v>
      </c>
      <c r="R29" s="20">
        <f t="shared" si="9"/>
        <v>0</v>
      </c>
      <c r="S29" s="28"/>
      <c r="T29" s="28"/>
      <c r="U29" s="17">
        <f t="shared" si="10"/>
        <v>0</v>
      </c>
      <c r="V29" s="28"/>
      <c r="W29" s="17">
        <f t="shared" si="7"/>
        <v>0</v>
      </c>
      <c r="X29" s="10">
        <f t="shared" si="3"/>
        <v>0</v>
      </c>
      <c r="Y29" s="17">
        <f t="shared" si="11"/>
        <v>0</v>
      </c>
      <c r="Z29" s="17">
        <f t="shared" si="4"/>
        <v>0</v>
      </c>
      <c r="AA29" s="28"/>
      <c r="AB29" s="28"/>
      <c r="AC29" s="29"/>
      <c r="AD29" s="28"/>
      <c r="AE29" s="29"/>
      <c r="AF29" s="29"/>
      <c r="AG29" s="29"/>
      <c r="AH29" s="18">
        <f t="shared" si="12"/>
        <v>0</v>
      </c>
    </row>
    <row r="30" spans="1:34" ht="13">
      <c r="A30" s="30" t="s">
        <v>6</v>
      </c>
      <c r="B30" s="57"/>
      <c r="C30" s="58"/>
      <c r="D30" s="58"/>
      <c r="E30" s="59"/>
      <c r="F30" s="31">
        <f>SUM(F4:F29)</f>
        <v>1719</v>
      </c>
      <c r="G30" s="21">
        <f>SUM(G29)</f>
        <v>1719</v>
      </c>
      <c r="H30" s="21">
        <f>SUM(H29)</f>
        <v>66</v>
      </c>
      <c r="I30" s="21">
        <f>SUM(I29)</f>
        <v>96</v>
      </c>
      <c r="J30" s="22">
        <f>SUM(J4:J29)</f>
        <v>0</v>
      </c>
      <c r="K30" s="37" t="e">
        <f>F30/SUM(HOUR(J30)+(ROUNDDOWN(J30,0)*24),PRODUCT(MINUTE(J30)/60))</f>
        <v>#DIV/0!</v>
      </c>
      <c r="L30" s="42" t="e">
        <f>SUM(L4:L29)/COUNT(F4:F29)</f>
        <v>#DIV/0!</v>
      </c>
      <c r="M30" s="49" t="e">
        <f>PRODUCT(SUM(M4:M29),1/COUNT(M4:M29))</f>
        <v>#DIV/0!</v>
      </c>
      <c r="N30" s="22">
        <f>SUM(N4:N29)</f>
        <v>0</v>
      </c>
      <c r="O30" s="37" t="e">
        <f>F30/SUM(HOUR(N30)+(ROUNDDOWN(N30,0)*24),PRODUCT(MINUTE(N30)/60))</f>
        <v>#DIV/0!</v>
      </c>
      <c r="P30" s="42" t="e">
        <f>SUM(P4:P29)/COUNT(F4:F29)</f>
        <v>#DIV/0!</v>
      </c>
      <c r="Q30" s="22">
        <f>SUM(Q4:Q29)</f>
        <v>0</v>
      </c>
      <c r="R30" s="21"/>
      <c r="S30" s="21" t="e">
        <f>ROUND(SUM(S4:S29)/COUNT(S4:S29),0)</f>
        <v>#DIV/0!</v>
      </c>
      <c r="T30" s="21" t="e">
        <f>ROUND(SUM(T4:T29)/COUNT(T4:T29),0)</f>
        <v>#DIV/0!</v>
      </c>
      <c r="U30" s="23">
        <f>SUM(U4:U29)</f>
        <v>0</v>
      </c>
      <c r="V30" s="21" t="e">
        <f>ROUND(SUM(V4:V29)/COUNT(V4:V29),0)</f>
        <v>#DIV/0!</v>
      </c>
      <c r="W30" s="21">
        <f>SUM(W29)</f>
        <v>0</v>
      </c>
      <c r="X30" s="21" t="e">
        <f>ROUND(SUM(X4:X29)/COUNT(V4:V29),0)</f>
        <v>#DIV/0!</v>
      </c>
      <c r="Y30" s="21">
        <f>SUM(Y29)</f>
        <v>0</v>
      </c>
      <c r="Z30" s="23">
        <f>SUM(Z4:Z29)</f>
        <v>0</v>
      </c>
      <c r="AA30" s="21" t="e">
        <f>ROUND(SUM(AA4:AA29)/COUNT(AA4:AA29),0)</f>
        <v>#DIV/0!</v>
      </c>
      <c r="AB30" s="36" t="e">
        <f t="shared" ref="AB30:AG30" si="13">SUM(AB4:AB29)/COUNT(AB4:AB29)</f>
        <v>#DIV/0!</v>
      </c>
      <c r="AC30" s="36" t="e">
        <f t="shared" si="13"/>
        <v>#DIV/0!</v>
      </c>
      <c r="AD30" s="36" t="e">
        <f t="shared" si="13"/>
        <v>#DIV/0!</v>
      </c>
      <c r="AE30" s="36" t="e">
        <f t="shared" si="13"/>
        <v>#DIV/0!</v>
      </c>
      <c r="AF30" s="36" t="e">
        <f t="shared" si="13"/>
        <v>#DIV/0!</v>
      </c>
      <c r="AG30" s="36" t="e">
        <f t="shared" si="13"/>
        <v>#DIV/0!</v>
      </c>
      <c r="AH30" s="36" t="e">
        <f>SUM(AH4:AH29)/COUNT(AG4:AG29)</f>
        <v>#DIV/0!</v>
      </c>
    </row>
    <row r="31" spans="1:34" ht="13">
      <c r="Q31" s="10"/>
      <c r="R31" s="10"/>
      <c r="S31" s="10"/>
      <c r="W31" s="17"/>
      <c r="Y31" s="17"/>
    </row>
    <row r="32" spans="1:34" ht="13">
      <c r="O32" s="10"/>
      <c r="P32" s="10"/>
      <c r="Q32" s="10"/>
      <c r="R32" s="32"/>
      <c r="S32" s="10"/>
      <c r="T32" s="10"/>
      <c r="U32" s="10"/>
      <c r="V32" s="10"/>
      <c r="W32" s="17"/>
      <c r="X32" s="10"/>
      <c r="Y32" s="17"/>
      <c r="Z32" s="10"/>
      <c r="AA32" s="10"/>
    </row>
    <row r="33" spans="14:27" ht="13">
      <c r="N33" s="41"/>
      <c r="O33" s="10"/>
      <c r="P33" s="10"/>
      <c r="Q33" s="40"/>
      <c r="R33" s="40"/>
      <c r="S33" s="10"/>
      <c r="T33" s="10"/>
      <c r="U33" s="10"/>
      <c r="V33" s="10"/>
      <c r="W33" s="10"/>
      <c r="X33" s="10"/>
      <c r="Y33" s="10"/>
      <c r="Z33" s="10"/>
      <c r="AA33" s="10"/>
    </row>
    <row r="34" spans="14:27" ht="13">
      <c r="O34" s="10"/>
      <c r="P34" s="10"/>
      <c r="Q34" s="40"/>
      <c r="R34" s="40"/>
      <c r="S34" s="10"/>
      <c r="T34" s="10"/>
      <c r="U34" s="10"/>
      <c r="V34" s="10"/>
      <c r="W34" s="10"/>
      <c r="X34" s="10"/>
      <c r="Y34" s="10"/>
      <c r="Z34" s="10"/>
      <c r="AA34" s="10"/>
    </row>
    <row r="35" spans="14:27" ht="13">
      <c r="O35" s="10"/>
      <c r="P35" s="10"/>
      <c r="Q35" s="10"/>
      <c r="R35" s="40"/>
      <c r="S35" s="10"/>
      <c r="T35" s="10"/>
      <c r="U35" s="10"/>
      <c r="V35" s="10"/>
      <c r="W35" s="10"/>
      <c r="X35" s="10"/>
      <c r="Y35" s="10"/>
      <c r="Z35" s="10"/>
      <c r="AA35" s="10"/>
    </row>
    <row r="36" spans="14:27"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</sheetData>
  <mergeCells count="4">
    <mergeCell ref="A1:F1"/>
    <mergeCell ref="A2:F2"/>
    <mergeCell ref="G1:AH1"/>
    <mergeCell ref="B30:E30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248B5-A535-4E9C-8225-DE998C1E0D9A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F73FF-70A2-4418-ACD1-B16AA849578A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2025-11-12T20:00:29Z</dcterms:modified>
</cp:coreProperties>
</file>