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97B8EA37-7050-4479-90E5-8CCBFE4F69D9}" xr6:coauthVersionLast="47" xr6:coauthVersionMax="47" xr10:uidLastSave="{00000000-0000-0000-0000-000000000000}"/>
  <bookViews>
    <workbookView xWindow="-110" yWindow="-110" windowWidth="19420" windowHeight="10420" xr2:uid="{52B09DBD-8DE0-4688-82CF-91317E927AAF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L4" i="1"/>
  <c r="L19" i="1" s="1"/>
  <c r="O4" i="1"/>
  <c r="P4" i="1"/>
  <c r="Q4" i="1"/>
  <c r="R4" i="1" s="1"/>
  <c r="R5" i="1" s="1"/>
  <c r="R6" i="1" s="1"/>
  <c r="U4" i="1"/>
  <c r="W4" i="1"/>
  <c r="X4" i="1"/>
  <c r="X19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AH4" i="1"/>
  <c r="G5" i="1"/>
  <c r="H5" i="1" s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P5" i="1"/>
  <c r="Q5" i="1"/>
  <c r="U5" i="1"/>
  <c r="W5" i="1"/>
  <c r="X5" i="1"/>
  <c r="Z5" i="1"/>
  <c r="AH5" i="1"/>
  <c r="L6" i="1"/>
  <c r="P6" i="1"/>
  <c r="P19" i="1" s="1"/>
  <c r="Q6" i="1"/>
  <c r="U6" i="1"/>
  <c r="W6" i="1"/>
  <c r="X6" i="1"/>
  <c r="Z6" i="1"/>
  <c r="AH6" i="1"/>
  <c r="L7" i="1"/>
  <c r="P7" i="1"/>
  <c r="Q7" i="1"/>
  <c r="R7" i="1" s="1"/>
  <c r="R8" i="1" s="1"/>
  <c r="R9" i="1" s="1"/>
  <c r="U7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X7" i="1"/>
  <c r="Z7" i="1" s="1"/>
  <c r="AH7" i="1"/>
  <c r="L8" i="1"/>
  <c r="P8" i="1"/>
  <c r="Q8" i="1"/>
  <c r="U8" i="1"/>
  <c r="X8" i="1"/>
  <c r="Z8" i="1" s="1"/>
  <c r="AH8" i="1"/>
  <c r="L9" i="1"/>
  <c r="P9" i="1"/>
  <c r="Q9" i="1"/>
  <c r="U9" i="1"/>
  <c r="U19" i="1" s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 s="1"/>
  <c r="AH11" i="1"/>
  <c r="L12" i="1"/>
  <c r="P12" i="1"/>
  <c r="Q12" i="1"/>
  <c r="U12" i="1"/>
  <c r="X12" i="1"/>
  <c r="Z12" i="1" s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 s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F19" i="1"/>
  <c r="O19" i="1" s="1"/>
  <c r="J19" i="1"/>
  <c r="K19" i="1"/>
  <c r="M19" i="1"/>
  <c r="N19" i="1"/>
  <c r="Q19" i="1"/>
  <c r="S19" i="1"/>
  <c r="T19" i="1"/>
  <c r="V19" i="1"/>
  <c r="AA19" i="1"/>
  <c r="AB19" i="1"/>
  <c r="AC19" i="1"/>
  <c r="AD19" i="1"/>
  <c r="AE19" i="1"/>
  <c r="AF19" i="1"/>
  <c r="AG19" i="1"/>
  <c r="AH19" i="1"/>
  <c r="R10" i="1" l="1"/>
  <c r="R11" i="1"/>
  <c r="R12" i="1"/>
  <c r="R13" i="1" s="1"/>
  <c r="R14" i="1" s="1"/>
  <c r="R15" i="1" s="1"/>
  <c r="R16" i="1" s="1"/>
  <c r="R17" i="1" s="1"/>
  <c r="R18" i="1" s="1"/>
  <c r="G6" i="1"/>
  <c r="Z4" i="1"/>
  <c r="Z19" i="1" s="1"/>
  <c r="I4" i="1"/>
  <c r="I5" i="1"/>
  <c r="I6" i="1" l="1"/>
  <c r="G7" i="1"/>
  <c r="H6" i="1"/>
  <c r="G8" i="1" l="1"/>
  <c r="H7" i="1"/>
  <c r="I7" i="1"/>
  <c r="G9" i="1" l="1"/>
  <c r="H8" i="1"/>
  <c r="I8" i="1"/>
  <c r="G10" i="1" l="1"/>
  <c r="I9" i="1"/>
  <c r="H9" i="1"/>
  <c r="G11" i="1" l="1"/>
  <c r="H10" i="1"/>
  <c r="I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G16" i="1" l="1"/>
  <c r="I15" i="1"/>
  <c r="H15" i="1"/>
  <c r="G17" i="1" l="1"/>
  <c r="H16" i="1"/>
  <c r="I16" i="1"/>
  <c r="G18" i="1" l="1"/>
  <c r="I17" i="1"/>
  <c r="H17" i="1"/>
  <c r="H18" i="1" l="1"/>
  <c r="H19" i="1" s="1"/>
  <c r="G19" i="1"/>
  <c r="I18" i="1"/>
  <c r="I19" i="1" s="1"/>
</calcChain>
</file>

<file path=xl/sharedStrings.xml><?xml version="1.0" encoding="utf-8"?>
<sst xmlns="http://schemas.openxmlformats.org/spreadsheetml/2006/main" count="95" uniqueCount="81">
  <si>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</si>
  <si>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</si>
  <si>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</si>
  <si>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</si>
  <si>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</si>
  <si>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</si>
  <si>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</si>
  <si>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</si>
  <si>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</si>
  <si>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</si>
  <si>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</si>
  <si>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</si>
  <si>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</si>
  <si>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</si>
  <si>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</si>
  <si>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</si>
  <si>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</si>
  <si>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</si>
  <si>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</si>
  <si>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</si>
  <si>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</si>
  <si>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</si>
  <si>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</si>
  <si>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</si>
  <si>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</si>
  <si>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</si>
  <si>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</si>
  <si>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</si>
  <si>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</si>
  <si>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</si>
  <si>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</si>
  <si>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</si>
  <si>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</si>
  <si>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</si>
  <si>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</si>
  <si>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</si>
  <si>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</si>
  <si>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</si>
  <si>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</si>
  <si>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</si>
  <si>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</si>
  <si>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</si>
  <si>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</si>
  <si>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</si>
  <si>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</si>
  <si>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</si>
  <si>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</si>
  <si>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</si>
  <si>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</si>
  <si>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</si>
  <si>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Mainz - Vilnius (3.-17.8.2000)</t>
  </si>
  <si>
    <r>
      <t>Statistik</t>
    </r>
    <r>
      <rPr>
        <b/>
        <sz val="20"/>
        <rFont val="Arial"/>
        <family val="2"/>
      </rPr>
      <t xml:space="preserve"> Mainz - Vilnius (3.-17.8.2000)</t>
    </r>
  </si>
  <si>
    <t>Mainz</t>
  </si>
  <si>
    <t>Kahl - Mömbris Königshofen - Laufach</t>
  </si>
  <si>
    <t>Lohr</t>
  </si>
  <si>
    <t>Bamberg</t>
  </si>
  <si>
    <t>Hollfeld - Bayreuth - Fichtelberg</t>
  </si>
  <si>
    <t>Marktredwitz</t>
  </si>
  <si>
    <t>Eger - Karlsbad</t>
  </si>
  <si>
    <t>Bukov</t>
  </si>
  <si>
    <t>Prag</t>
  </si>
  <si>
    <t>Kutna Hora</t>
  </si>
  <si>
    <t>Caslav - Trhová - Kamenie - Hlinskov - Politschka - Vendoli - Hradec</t>
  </si>
  <si>
    <t>Olomouc - Hranice - Roznov - Makov</t>
  </si>
  <si>
    <t>Cadca</t>
  </si>
  <si>
    <t>Nova Bystrica - Vychylovka - Demanova Trdosín - Trstená - Suchá Hora</t>
  </si>
  <si>
    <t>Zakopane</t>
  </si>
  <si>
    <t>Krakow</t>
  </si>
  <si>
    <t>Sandomierz</t>
  </si>
  <si>
    <t>Zawichost - Anopol - Józefów - Poniatora - Belzyce</t>
  </si>
  <si>
    <t>Lublin</t>
  </si>
  <si>
    <t>Lubartow - Wohyn - Bereza - Miedzyrzec Podlaski - Losice</t>
  </si>
  <si>
    <t>Siemiatycze</t>
  </si>
  <si>
    <t>Bielsk Podlaski - Wojszki - Solnicki - Bialystok</t>
  </si>
  <si>
    <t>Augustow</t>
  </si>
  <si>
    <t>Lazdijai - Alytus - Daugai</t>
  </si>
  <si>
    <t>Pirciupiai</t>
  </si>
  <si>
    <t>S.Tarpuis - S.Trakai - Trakai</t>
  </si>
  <si>
    <t>Vilnius</t>
  </si>
  <si>
    <t>Konice</t>
  </si>
  <si>
    <t>Gemünden - Werneck - Schweinfurt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</si>
</sst>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4993-453F-4AE1-BF94-39ABF9123BB8}">
  <sheetPr codeName="Tabelle1"/>
  <dimension ref="A1:AH25"/>
  <sheetViews>
    <sheetView tabSelected="1" zoomScaleNormal="100" workbookViewId="0">
      <selection activeCell="A2" sqref="A2:F2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2" t="s">
        <v>50</v>
      </c>
      <c r="B1" s="53"/>
      <c r="C1" s="53"/>
      <c r="D1" s="53"/>
      <c r="E1" s="53"/>
      <c r="F1" s="54"/>
      <c r="G1" s="56" t="s">
        <v>51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40</v>
      </c>
      <c r="M3" s="24" t="s">
        <v>25</v>
      </c>
      <c r="N3" s="24" t="s">
        <v>14</v>
      </c>
      <c r="O3" s="25" t="s">
        <v>33</v>
      </c>
      <c r="P3" s="24" t="s">
        <v>39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4" t="s">
        <v>41</v>
      </c>
      <c r="B4" s="45">
        <v>36741</v>
      </c>
      <c r="C4" s="46" t="s">
        <v>52</v>
      </c>
      <c r="D4" s="47" t="s">
        <v>53</v>
      </c>
      <c r="E4" s="4" t="s">
        <v>54</v>
      </c>
      <c r="F4" s="46">
        <v>130</v>
      </c>
      <c r="G4" s="12">
        <f>SUM(F4)</f>
        <v>130</v>
      </c>
      <c r="H4" s="13">
        <f>ROUND(PRODUCT(G4/1),0)</f>
        <v>130</v>
      </c>
      <c r="I4" s="13">
        <f>ROUND(PRODUCT(G4/COUNT(F4:F4)),0)</f>
        <v>130</v>
      </c>
      <c r="J4" s="38">
        <v>0.41666666666666669</v>
      </c>
      <c r="K4" s="19">
        <f>SUM(J4)</f>
        <v>0.41666666666666669</v>
      </c>
      <c r="L4" s="50">
        <f t="shared" ref="L4:L18" si="0">IF(F4=0,0,ROUND(PRODUCT(F4/SUM(HOUR(J4),PRODUCT(MINUTE(J4)/60))),1))</f>
        <v>13</v>
      </c>
      <c r="M4" s="33"/>
      <c r="N4" s="38">
        <v>0.4375</v>
      </c>
      <c r="O4" s="19">
        <f>SUM(N4)</f>
        <v>0.4375</v>
      </c>
      <c r="P4" s="50">
        <f t="shared" ref="P4:P18" si="1">IF(F4=0,0,ROUND(PRODUCT(F4/SUM(HOUR(N4),PRODUCT(MINUTE(N4)/60))),1))</f>
        <v>12.4</v>
      </c>
      <c r="Q4" s="19">
        <f t="shared" ref="Q4:Q18" si="2">SUM(N4,-J4)</f>
        <v>2.0833333333333315E-2</v>
      </c>
      <c r="R4" s="19">
        <f>SUM(Q4)</f>
        <v>2.0833333333333315E-2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18" si="3">SUM(S4,-T4,V4)</f>
        <v>0</v>
      </c>
      <c r="Y4" s="14">
        <f>SUM(X4)</f>
        <v>0</v>
      </c>
      <c r="Z4" s="14">
        <f t="shared" ref="Z4:Z18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4" t="s">
        <v>42</v>
      </c>
      <c r="B5" s="45">
        <v>36742</v>
      </c>
      <c r="C5" s="46" t="s">
        <v>54</v>
      </c>
      <c r="D5" s="47" t="s">
        <v>80</v>
      </c>
      <c r="E5" s="4" t="s">
        <v>55</v>
      </c>
      <c r="F5" s="46">
        <v>151</v>
      </c>
      <c r="G5" s="16">
        <f>SUM(G4,F5)</f>
        <v>281</v>
      </c>
      <c r="H5" s="10">
        <f>ROUND(PRODUCT(G5/2),0)</f>
        <v>141</v>
      </c>
      <c r="I5" s="10">
        <f>ROUND(PRODUCT(G5/COUNT(F4:F5)),0)</f>
        <v>141</v>
      </c>
      <c r="J5" s="39">
        <v>0.375</v>
      </c>
      <c r="K5" s="20">
        <f t="shared" ref="K5:K18" si="5">SUM(J5,K4)</f>
        <v>0.79166666666666674</v>
      </c>
      <c r="L5" s="50">
        <f t="shared" si="0"/>
        <v>16.8</v>
      </c>
      <c r="M5" s="34"/>
      <c r="N5" s="39">
        <v>0.41666666666666669</v>
      </c>
      <c r="O5" s="20">
        <f t="shared" ref="O5:O18" si="6">SUM(N5,O4)</f>
        <v>0.85416666666666674</v>
      </c>
      <c r="P5" s="50">
        <f t="shared" si="1"/>
        <v>15.1</v>
      </c>
      <c r="Q5" s="20">
        <f t="shared" si="2"/>
        <v>4.1666666666666685E-2</v>
      </c>
      <c r="R5" s="20">
        <f>SUM(Q5,R4)</f>
        <v>6.25E-2</v>
      </c>
      <c r="S5" s="10"/>
      <c r="T5" s="10"/>
      <c r="U5" s="17">
        <f>SUM(-S5,T5)</f>
        <v>0</v>
      </c>
      <c r="V5" s="28"/>
      <c r="W5" s="17">
        <f t="shared" ref="W5:W18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4" t="s">
        <v>43</v>
      </c>
      <c r="B6" s="45">
        <v>36743</v>
      </c>
      <c r="C6" s="46" t="s">
        <v>55</v>
      </c>
      <c r="D6" s="47" t="s">
        <v>56</v>
      </c>
      <c r="E6" s="4" t="s">
        <v>57</v>
      </c>
      <c r="F6" s="46">
        <v>111</v>
      </c>
      <c r="G6" s="16">
        <f t="shared" ref="G6:G18" si="8">SUM(G5,F6)</f>
        <v>392</v>
      </c>
      <c r="H6" s="10">
        <f>ROUND(PRODUCT(G6/3),0)</f>
        <v>131</v>
      </c>
      <c r="I6" s="10">
        <f>ROUND(PRODUCT(G6/COUNT(F4:F6)),0)</f>
        <v>131</v>
      </c>
      <c r="J6" s="39">
        <v>0.33333333333333331</v>
      </c>
      <c r="K6" s="20">
        <f t="shared" si="5"/>
        <v>1.125</v>
      </c>
      <c r="L6" s="50">
        <f t="shared" si="0"/>
        <v>13.9</v>
      </c>
      <c r="M6" s="34"/>
      <c r="N6" s="39">
        <v>0.41666666666666669</v>
      </c>
      <c r="O6" s="20">
        <f t="shared" si="6"/>
        <v>1.2708333333333335</v>
      </c>
      <c r="P6" s="50">
        <f t="shared" si="1"/>
        <v>11.1</v>
      </c>
      <c r="Q6" s="20">
        <f t="shared" si="2"/>
        <v>8.333333333333337E-2</v>
      </c>
      <c r="R6" s="20">
        <f t="shared" ref="R6:R18" si="9">SUM(Q6,R5)</f>
        <v>0.14583333333333337</v>
      </c>
      <c r="S6" s="10"/>
      <c r="T6" s="28"/>
      <c r="U6" s="17">
        <f t="shared" ref="U6:U18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18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18" si="12">SUM(AG6,-AF6)</f>
        <v>0</v>
      </c>
    </row>
    <row r="7" spans="1:34" ht="13">
      <c r="A7" s="44" t="s">
        <v>44</v>
      </c>
      <c r="B7" s="45">
        <v>36744</v>
      </c>
      <c r="C7" s="46" t="s">
        <v>57</v>
      </c>
      <c r="D7" s="47" t="s">
        <v>58</v>
      </c>
      <c r="E7" s="4" t="s">
        <v>59</v>
      </c>
      <c r="F7" s="46">
        <v>130</v>
      </c>
      <c r="G7" s="16">
        <f t="shared" si="8"/>
        <v>522</v>
      </c>
      <c r="H7" s="10">
        <f>ROUND(PRODUCT(G7/4),0)</f>
        <v>131</v>
      </c>
      <c r="I7" s="10">
        <f>ROUND(PRODUCT(G7/COUNT(F4:F7)),0)</f>
        <v>131</v>
      </c>
      <c r="J7" s="39">
        <v>0.375</v>
      </c>
      <c r="K7" s="20">
        <f t="shared" si="5"/>
        <v>1.5</v>
      </c>
      <c r="L7" s="50">
        <f t="shared" si="0"/>
        <v>14.4</v>
      </c>
      <c r="M7" s="35"/>
      <c r="N7" s="39">
        <v>0.4375</v>
      </c>
      <c r="O7" s="20">
        <f t="shared" si="6"/>
        <v>1.7083333333333335</v>
      </c>
      <c r="P7" s="50">
        <f t="shared" si="1"/>
        <v>12.4</v>
      </c>
      <c r="Q7" s="20">
        <f t="shared" si="2"/>
        <v>6.25E-2</v>
      </c>
      <c r="R7" s="20">
        <f t="shared" si="9"/>
        <v>0.20833333333333337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4" t="s">
        <v>45</v>
      </c>
      <c r="B8" s="45">
        <v>36745</v>
      </c>
      <c r="C8" s="46" t="s">
        <v>59</v>
      </c>
      <c r="D8" s="47" t="s">
        <v>60</v>
      </c>
      <c r="E8" s="4" t="s">
        <v>61</v>
      </c>
      <c r="F8" s="46">
        <v>137</v>
      </c>
      <c r="G8" s="16">
        <f t="shared" si="8"/>
        <v>659</v>
      </c>
      <c r="H8" s="10">
        <f>ROUND(PRODUCT(G8/5),0)</f>
        <v>132</v>
      </c>
      <c r="I8" s="10">
        <f>ROUND(PRODUCT(G8/COUNT(F4:F8)),0)</f>
        <v>132</v>
      </c>
      <c r="J8" s="39">
        <v>0.27083333333333331</v>
      </c>
      <c r="K8" s="20">
        <f t="shared" si="5"/>
        <v>1.7708333333333333</v>
      </c>
      <c r="L8" s="50">
        <f t="shared" si="0"/>
        <v>21.1</v>
      </c>
      <c r="M8" s="35"/>
      <c r="N8" s="39">
        <v>0.35416666666666669</v>
      </c>
      <c r="O8" s="20">
        <f t="shared" si="6"/>
        <v>2.0625</v>
      </c>
      <c r="P8" s="50">
        <f t="shared" si="1"/>
        <v>16.100000000000001</v>
      </c>
      <c r="Q8" s="20">
        <f t="shared" si="2"/>
        <v>8.333333333333337E-2</v>
      </c>
      <c r="R8" s="20">
        <f t="shared" si="9"/>
        <v>0.29166666666666674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4" t="s">
        <v>46</v>
      </c>
      <c r="B9" s="45">
        <v>36746</v>
      </c>
      <c r="C9" s="46" t="s">
        <v>61</v>
      </c>
      <c r="D9" s="47" t="s">
        <v>62</v>
      </c>
      <c r="E9" s="4" t="s">
        <v>79</v>
      </c>
      <c r="F9" s="46">
        <v>144</v>
      </c>
      <c r="G9" s="16">
        <f t="shared" si="8"/>
        <v>803</v>
      </c>
      <c r="H9" s="10">
        <f>ROUND(PRODUCT(G9/6),0)</f>
        <v>134</v>
      </c>
      <c r="I9" s="10">
        <f>ROUND(PRODUCT(G9/COUNT(F4:F9)),0)</f>
        <v>134</v>
      </c>
      <c r="J9" s="39">
        <v>0.375</v>
      </c>
      <c r="K9" s="20">
        <f t="shared" si="5"/>
        <v>2.145833333333333</v>
      </c>
      <c r="L9" s="50">
        <f t="shared" si="0"/>
        <v>16</v>
      </c>
      <c r="M9" s="35"/>
      <c r="N9" s="39">
        <v>0.41666666666666669</v>
      </c>
      <c r="O9" s="20">
        <f t="shared" si="6"/>
        <v>2.4791666666666665</v>
      </c>
      <c r="P9" s="50">
        <f t="shared" si="1"/>
        <v>14.4</v>
      </c>
      <c r="Q9" s="20">
        <f t="shared" si="2"/>
        <v>4.1666666666666685E-2</v>
      </c>
      <c r="R9" s="20">
        <f t="shared" si="9"/>
        <v>0.33333333333333343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4" t="s">
        <v>47</v>
      </c>
      <c r="B10" s="45">
        <v>36747</v>
      </c>
      <c r="C10" s="46" t="s">
        <v>79</v>
      </c>
      <c r="D10" s="47" t="s">
        <v>63</v>
      </c>
      <c r="E10" s="4" t="s">
        <v>64</v>
      </c>
      <c r="F10" s="46">
        <v>164</v>
      </c>
      <c r="G10" s="16">
        <f t="shared" si="8"/>
        <v>967</v>
      </c>
      <c r="H10" s="10">
        <f>ROUND(PRODUCT(G10/7),0)</f>
        <v>138</v>
      </c>
      <c r="I10" s="10">
        <f>ROUND(PRODUCT(G10/COUNT(F4:F10)),0)</f>
        <v>138</v>
      </c>
      <c r="J10" s="39">
        <v>0.375</v>
      </c>
      <c r="K10" s="20">
        <f t="shared" si="5"/>
        <v>2.520833333333333</v>
      </c>
      <c r="L10" s="50">
        <f t="shared" si="0"/>
        <v>18.2</v>
      </c>
      <c r="M10" s="34"/>
      <c r="N10" s="39">
        <v>0.4375</v>
      </c>
      <c r="O10" s="20">
        <f t="shared" si="6"/>
        <v>2.9166666666666665</v>
      </c>
      <c r="P10" s="50">
        <f t="shared" si="1"/>
        <v>15.6</v>
      </c>
      <c r="Q10" s="20">
        <f t="shared" si="2"/>
        <v>6.25E-2</v>
      </c>
      <c r="R10" s="20">
        <f t="shared" si="9"/>
        <v>0.39583333333333343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43" t="s">
        <v>48</v>
      </c>
      <c r="B11" s="48">
        <v>36748</v>
      </c>
      <c r="C11" s="49" t="s">
        <v>64</v>
      </c>
      <c r="D11" s="44" t="s">
        <v>65</v>
      </c>
      <c r="E11" s="4" t="s">
        <v>66</v>
      </c>
      <c r="F11" s="46">
        <v>127</v>
      </c>
      <c r="G11" s="16">
        <f t="shared" si="8"/>
        <v>1094</v>
      </c>
      <c r="H11" s="10">
        <f>ROUND(PRODUCT(G11/8),0)</f>
        <v>137</v>
      </c>
      <c r="I11" s="10">
        <f>ROUND(PRODUCT(G11/COUNT(F4:F11)),0)</f>
        <v>137</v>
      </c>
      <c r="J11" s="39">
        <v>0.35416666666666669</v>
      </c>
      <c r="K11" s="20">
        <f t="shared" si="5"/>
        <v>2.8749999999999996</v>
      </c>
      <c r="L11" s="50">
        <f t="shared" si="0"/>
        <v>14.9</v>
      </c>
      <c r="M11" s="35"/>
      <c r="N11" s="39">
        <v>0.41666666666666669</v>
      </c>
      <c r="O11" s="20">
        <f t="shared" si="6"/>
        <v>3.333333333333333</v>
      </c>
      <c r="P11" s="50">
        <f t="shared" si="1"/>
        <v>12.7</v>
      </c>
      <c r="Q11" s="20">
        <f t="shared" si="2"/>
        <v>6.25E-2</v>
      </c>
      <c r="R11" s="20">
        <f t="shared" si="9"/>
        <v>0.45833333333333343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5" t="s">
        <v>49</v>
      </c>
      <c r="B12" s="45">
        <v>36749</v>
      </c>
      <c r="C12" s="46" t="s">
        <v>66</v>
      </c>
      <c r="D12" s="47"/>
      <c r="E12" s="4" t="s">
        <v>67</v>
      </c>
      <c r="F12" s="46">
        <v>111</v>
      </c>
      <c r="G12" s="16">
        <f t="shared" si="8"/>
        <v>1205</v>
      </c>
      <c r="H12" s="10">
        <f>ROUND(PRODUCT(G12/9),0)</f>
        <v>134</v>
      </c>
      <c r="I12" s="10">
        <f>ROUND(PRODUCT(G12/COUNT(F4:F12)),0)</f>
        <v>134</v>
      </c>
      <c r="J12" s="39">
        <v>0.25</v>
      </c>
      <c r="K12" s="20">
        <f t="shared" si="5"/>
        <v>3.1249999999999996</v>
      </c>
      <c r="L12" s="50">
        <f t="shared" si="0"/>
        <v>18.5</v>
      </c>
      <c r="M12" s="34"/>
      <c r="N12" s="39">
        <v>0.25</v>
      </c>
      <c r="O12" s="20">
        <f t="shared" si="6"/>
        <v>3.583333333333333</v>
      </c>
      <c r="P12" s="50">
        <f t="shared" si="1"/>
        <v>18.5</v>
      </c>
      <c r="Q12" s="20">
        <f t="shared" si="2"/>
        <v>0</v>
      </c>
      <c r="R12" s="20">
        <f t="shared" si="9"/>
        <v>0.45833333333333343</v>
      </c>
      <c r="S12" s="10"/>
      <c r="T12" s="10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10"/>
      <c r="AB12" s="10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5" t="s">
        <v>5</v>
      </c>
      <c r="B13" s="45">
        <v>36750</v>
      </c>
      <c r="C13" s="46" t="s">
        <v>67</v>
      </c>
      <c r="D13" s="47"/>
      <c r="E13" s="4" t="s">
        <v>68</v>
      </c>
      <c r="F13" s="46">
        <v>168</v>
      </c>
      <c r="G13" s="16">
        <f t="shared" si="8"/>
        <v>1373</v>
      </c>
      <c r="H13" s="10">
        <f>ROUND(PRODUCT(G13/10),0)</f>
        <v>137</v>
      </c>
      <c r="I13" s="10">
        <f>ROUND(PRODUCT(G13/COUNT(F4:F13)),0)</f>
        <v>137</v>
      </c>
      <c r="J13" s="39">
        <v>0.375</v>
      </c>
      <c r="K13" s="20">
        <f t="shared" si="5"/>
        <v>3.4999999999999996</v>
      </c>
      <c r="L13" s="50">
        <f t="shared" si="0"/>
        <v>18.7</v>
      </c>
      <c r="M13" s="35"/>
      <c r="N13" s="39">
        <v>0.4375</v>
      </c>
      <c r="O13" s="20">
        <f t="shared" si="6"/>
        <v>4.020833333333333</v>
      </c>
      <c r="P13" s="50">
        <f t="shared" si="1"/>
        <v>16</v>
      </c>
      <c r="Q13" s="20">
        <f t="shared" si="2"/>
        <v>6.25E-2</v>
      </c>
      <c r="R13" s="20">
        <f t="shared" si="9"/>
        <v>0.52083333333333348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5" t="s">
        <v>7</v>
      </c>
      <c r="B14" s="45">
        <v>36751</v>
      </c>
      <c r="C14" s="46" t="s">
        <v>68</v>
      </c>
      <c r="D14" s="47" t="s">
        <v>69</v>
      </c>
      <c r="E14" s="4" t="s">
        <v>70</v>
      </c>
      <c r="F14" s="46">
        <v>121</v>
      </c>
      <c r="G14" s="16">
        <f t="shared" si="8"/>
        <v>1494</v>
      </c>
      <c r="H14" s="10">
        <f>ROUND(PRODUCT(G14/11),0)</f>
        <v>136</v>
      </c>
      <c r="I14" s="10">
        <f>ROUND(PRODUCT(G14/COUNT(F4:F14)),0)</f>
        <v>136</v>
      </c>
      <c r="J14" s="39">
        <v>0.29166666666666669</v>
      </c>
      <c r="K14" s="20">
        <f t="shared" si="5"/>
        <v>3.7916666666666661</v>
      </c>
      <c r="L14" s="50">
        <f t="shared" si="0"/>
        <v>17.3</v>
      </c>
      <c r="M14" s="35"/>
      <c r="N14" s="39">
        <v>0.33333333333333331</v>
      </c>
      <c r="O14" s="20">
        <f t="shared" si="6"/>
        <v>4.3541666666666661</v>
      </c>
      <c r="P14" s="50">
        <f t="shared" si="1"/>
        <v>15.1</v>
      </c>
      <c r="Q14" s="20">
        <f t="shared" si="2"/>
        <v>4.166666666666663E-2</v>
      </c>
      <c r="R14" s="20">
        <f t="shared" si="9"/>
        <v>0.56250000000000011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5" t="s">
        <v>35</v>
      </c>
      <c r="B15" s="45">
        <v>36752</v>
      </c>
      <c r="C15" s="46" t="s">
        <v>70</v>
      </c>
      <c r="D15" s="47" t="s">
        <v>71</v>
      </c>
      <c r="E15" s="4" t="s">
        <v>72</v>
      </c>
      <c r="F15" s="46">
        <v>159</v>
      </c>
      <c r="G15" s="16">
        <f t="shared" si="8"/>
        <v>1653</v>
      </c>
      <c r="H15" s="10">
        <f>ROUND(PRODUCT(G15/12),0)</f>
        <v>138</v>
      </c>
      <c r="I15" s="10">
        <f>ROUND(PRODUCT(G15/COUNT(F4:F15)),0)</f>
        <v>138</v>
      </c>
      <c r="J15" s="39">
        <v>0.3125</v>
      </c>
      <c r="K15" s="20">
        <f t="shared" si="5"/>
        <v>4.1041666666666661</v>
      </c>
      <c r="L15" s="50">
        <f t="shared" si="0"/>
        <v>21.2</v>
      </c>
      <c r="M15" s="34"/>
      <c r="N15" s="39">
        <v>0.375</v>
      </c>
      <c r="O15" s="20">
        <f t="shared" si="6"/>
        <v>4.7291666666666661</v>
      </c>
      <c r="P15" s="50">
        <f t="shared" si="1"/>
        <v>17.7</v>
      </c>
      <c r="Q15" s="20">
        <f t="shared" si="2"/>
        <v>6.25E-2</v>
      </c>
      <c r="R15" s="20">
        <f t="shared" si="9"/>
        <v>0.62500000000000011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5" t="s">
        <v>36</v>
      </c>
      <c r="B16" s="45">
        <v>36753</v>
      </c>
      <c r="C16" s="46" t="s">
        <v>72</v>
      </c>
      <c r="D16" s="47" t="s">
        <v>73</v>
      </c>
      <c r="E16" s="4" t="s">
        <v>74</v>
      </c>
      <c r="F16" s="46">
        <v>184</v>
      </c>
      <c r="G16" s="16">
        <f t="shared" si="8"/>
        <v>1837</v>
      </c>
      <c r="H16" s="10">
        <f>ROUND(PRODUCT(G16/13),0)</f>
        <v>141</v>
      </c>
      <c r="I16" s="10">
        <f>ROUND(PRODUCT(G16/COUNT(F4:F16)),0)</f>
        <v>141</v>
      </c>
      <c r="J16" s="39">
        <v>0.375</v>
      </c>
      <c r="K16" s="20">
        <f t="shared" si="5"/>
        <v>4.4791666666666661</v>
      </c>
      <c r="L16" s="50">
        <f t="shared" si="0"/>
        <v>20.399999999999999</v>
      </c>
      <c r="M16" s="34"/>
      <c r="N16" s="39">
        <v>0.45833333333333331</v>
      </c>
      <c r="O16" s="20">
        <f t="shared" si="6"/>
        <v>5.1874999999999991</v>
      </c>
      <c r="P16" s="50">
        <f t="shared" si="1"/>
        <v>16.7</v>
      </c>
      <c r="Q16" s="20">
        <f t="shared" si="2"/>
        <v>8.3333333333333315E-2</v>
      </c>
      <c r="R16" s="20">
        <f t="shared" si="9"/>
        <v>0.70833333333333348</v>
      </c>
      <c r="S16" s="10"/>
      <c r="T16" s="10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10"/>
      <c r="AB16" s="10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5" t="s">
        <v>37</v>
      </c>
      <c r="B17" s="45">
        <v>36754</v>
      </c>
      <c r="C17" s="46" t="s">
        <v>74</v>
      </c>
      <c r="D17" s="47" t="s">
        <v>75</v>
      </c>
      <c r="E17" s="4" t="s">
        <v>76</v>
      </c>
      <c r="F17" s="46">
        <v>171</v>
      </c>
      <c r="G17" s="16">
        <f t="shared" si="8"/>
        <v>2008</v>
      </c>
      <c r="H17" s="10">
        <f>ROUND(PRODUCT(G17/14),0)</f>
        <v>143</v>
      </c>
      <c r="I17" s="10">
        <f>ROUND(PRODUCT(G17/COUNT(F4:F17)),0)</f>
        <v>143</v>
      </c>
      <c r="J17" s="39">
        <v>0.41666666666666669</v>
      </c>
      <c r="K17" s="20">
        <f t="shared" si="5"/>
        <v>4.895833333333333</v>
      </c>
      <c r="L17" s="50">
        <f t="shared" si="0"/>
        <v>17.100000000000001</v>
      </c>
      <c r="M17" s="34"/>
      <c r="N17" s="39">
        <v>0.47916666666666669</v>
      </c>
      <c r="O17" s="20">
        <f t="shared" si="6"/>
        <v>5.6666666666666661</v>
      </c>
      <c r="P17" s="50">
        <f t="shared" si="1"/>
        <v>14.9</v>
      </c>
      <c r="Q17" s="20">
        <f t="shared" si="2"/>
        <v>6.25E-2</v>
      </c>
      <c r="R17" s="20">
        <f t="shared" si="9"/>
        <v>0.77083333333333348</v>
      </c>
      <c r="S17" s="10"/>
      <c r="T17" s="10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10"/>
      <c r="AB17" s="10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5" t="s">
        <v>38</v>
      </c>
      <c r="B18" s="45">
        <v>36755</v>
      </c>
      <c r="C18" s="46" t="s">
        <v>76</v>
      </c>
      <c r="D18" s="47" t="s">
        <v>77</v>
      </c>
      <c r="E18" s="4" t="s">
        <v>78</v>
      </c>
      <c r="F18" s="46">
        <v>62</v>
      </c>
      <c r="G18" s="16">
        <f t="shared" si="8"/>
        <v>2070</v>
      </c>
      <c r="H18" s="10">
        <f>ROUND(PRODUCT(G18/15),0)</f>
        <v>138</v>
      </c>
      <c r="I18" s="10">
        <f>ROUND(PRODUCT(G18/COUNT(F4:F18)),0)</f>
        <v>138</v>
      </c>
      <c r="J18" s="39">
        <v>0.14583333333333334</v>
      </c>
      <c r="K18" s="20">
        <f t="shared" si="5"/>
        <v>5.0416666666666661</v>
      </c>
      <c r="L18" s="50">
        <f t="shared" si="0"/>
        <v>17.7</v>
      </c>
      <c r="M18" s="34"/>
      <c r="N18" s="39">
        <v>0.29166666666666669</v>
      </c>
      <c r="O18" s="20">
        <f t="shared" si="6"/>
        <v>5.958333333333333</v>
      </c>
      <c r="P18" s="50">
        <f t="shared" si="1"/>
        <v>8.9</v>
      </c>
      <c r="Q18" s="20">
        <f t="shared" si="2"/>
        <v>0.14583333333333334</v>
      </c>
      <c r="R18" s="20">
        <f t="shared" si="9"/>
        <v>0.91666666666666685</v>
      </c>
      <c r="S18" s="28"/>
      <c r="T18" s="10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10"/>
      <c r="AB18" s="10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30" t="s">
        <v>6</v>
      </c>
      <c r="B19" s="59"/>
      <c r="C19" s="60"/>
      <c r="D19" s="60"/>
      <c r="E19" s="61"/>
      <c r="F19" s="31">
        <f>SUM(F4:F18)</f>
        <v>2070</v>
      </c>
      <c r="G19" s="21">
        <f>SUM(G18)</f>
        <v>2070</v>
      </c>
      <c r="H19" s="21">
        <f>SUM(H18)</f>
        <v>138</v>
      </c>
      <c r="I19" s="21">
        <f>SUM(I18)</f>
        <v>138</v>
      </c>
      <c r="J19" s="22">
        <f>SUM(J4:J18)</f>
        <v>5.0416666666666661</v>
      </c>
      <c r="K19" s="37">
        <f>F19/SUM(HOUR(J19)+(ROUNDDOWN(J19,0)*24),PRODUCT(MINUTE(J19)/60))</f>
        <v>17.107438016528924</v>
      </c>
      <c r="L19" s="42">
        <f>SUM(L4:L18)/COUNT(F4:F18)</f>
        <v>17.279999999999998</v>
      </c>
      <c r="M19" s="51" t="e">
        <f>PRODUCT(SUM(M4:M18),1/COUNT(M4:M18))</f>
        <v>#DIV/0!</v>
      </c>
      <c r="N19" s="22">
        <f>SUM(N4:N18)</f>
        <v>5.958333333333333</v>
      </c>
      <c r="O19" s="37">
        <f>F19/SUM(HOUR(N19)+(ROUNDDOWN(N19,0)*24),PRODUCT(MINUTE(N19)/60))</f>
        <v>14.475524475524475</v>
      </c>
      <c r="P19" s="42">
        <f>SUM(P4:P18)/COUNT(F4:F18)</f>
        <v>14.506666666666666</v>
      </c>
      <c r="Q19" s="22">
        <f>SUM(Q4:Q18)</f>
        <v>0.91666666666666685</v>
      </c>
      <c r="R19" s="21"/>
      <c r="S19" s="21" t="e">
        <f>ROUND(SUM(S4:S18)/COUNT(S4:S18),0)</f>
        <v>#DIV/0!</v>
      </c>
      <c r="T19" s="21" t="e">
        <f>ROUND(SUM(T4:T18)/COUNT(T4:T18),0)</f>
        <v>#DIV/0!</v>
      </c>
      <c r="U19" s="23">
        <f>SUM(U4:U18)</f>
        <v>0</v>
      </c>
      <c r="V19" s="21" t="e">
        <f>ROUND(SUM(V4:V18)/COUNT(V4:V18),0)</f>
        <v>#DIV/0!</v>
      </c>
      <c r="W19" s="21">
        <f>SUM(W18)</f>
        <v>0</v>
      </c>
      <c r="X19" s="21" t="e">
        <f>ROUND(SUM(X4:X18)/COUNT(V4:V18),0)</f>
        <v>#DIV/0!</v>
      </c>
      <c r="Y19" s="21">
        <f>SUM(Y18)</f>
        <v>0</v>
      </c>
      <c r="Z19" s="23">
        <f>SUM(Z4:Z18)</f>
        <v>0</v>
      </c>
      <c r="AA19" s="21" t="e">
        <f>ROUND(SUM(AA4:AA18)/COUNT(AA4:AA18),0)</f>
        <v>#DIV/0!</v>
      </c>
      <c r="AB19" s="36" t="e">
        <f t="shared" ref="AB19:AG19" si="13">SUM(AB4:AB18)/COUNT(AB4:AB18)</f>
        <v>#DIV/0!</v>
      </c>
      <c r="AC19" s="36" t="e">
        <f t="shared" si="13"/>
        <v>#DIV/0!</v>
      </c>
      <c r="AD19" s="36" t="e">
        <f t="shared" si="13"/>
        <v>#DIV/0!</v>
      </c>
      <c r="AE19" s="36" t="e">
        <f t="shared" si="13"/>
        <v>#DIV/0!</v>
      </c>
      <c r="AF19" s="36" t="e">
        <f t="shared" si="13"/>
        <v>#DIV/0!</v>
      </c>
      <c r="AG19" s="36" t="e">
        <f t="shared" si="13"/>
        <v>#DIV/0!</v>
      </c>
      <c r="AH19" s="36" t="e">
        <f>SUM(AH4:AH18)/COUNT(AG4:AG18)</f>
        <v>#DIV/0!</v>
      </c>
    </row>
    <row r="20" spans="1:34" ht="13">
      <c r="Q20" s="10"/>
      <c r="R20" s="10"/>
      <c r="S20" s="10"/>
      <c r="W20" s="17"/>
      <c r="Y20" s="17"/>
    </row>
    <row r="21" spans="1:34" ht="13">
      <c r="O21" s="10"/>
      <c r="P21" s="10"/>
      <c r="Q21" s="10"/>
      <c r="R21" s="32"/>
      <c r="S21" s="10"/>
      <c r="T21" s="10"/>
      <c r="U21" s="10"/>
      <c r="V21" s="10"/>
      <c r="W21" s="17"/>
      <c r="X21" s="10"/>
      <c r="Y21" s="17"/>
      <c r="Z21" s="10"/>
      <c r="AA21" s="10"/>
    </row>
    <row r="22" spans="1:34" ht="13">
      <c r="N22" s="41"/>
      <c r="O22" s="10"/>
      <c r="P22" s="10"/>
      <c r="Q22" s="40"/>
      <c r="R22" s="40"/>
      <c r="S22" s="10"/>
      <c r="T22" s="10"/>
      <c r="U22" s="10"/>
      <c r="V22" s="10"/>
      <c r="W22" s="10"/>
      <c r="X22" s="10"/>
      <c r="Y22" s="10"/>
      <c r="Z22" s="10"/>
      <c r="AA22" s="10"/>
    </row>
    <row r="23" spans="1:34" ht="13">
      <c r="O23" s="10"/>
      <c r="P23" s="10"/>
      <c r="Q23" s="40"/>
      <c r="R23" s="40"/>
      <c r="S23" s="10"/>
      <c r="T23" s="10"/>
      <c r="U23" s="10"/>
      <c r="V23" s="10"/>
      <c r="W23" s="10"/>
      <c r="X23" s="10"/>
      <c r="Y23" s="10"/>
      <c r="Z23" s="10"/>
      <c r="AA23" s="10"/>
    </row>
    <row r="24" spans="1:34" ht="13">
      <c r="O24" s="10"/>
      <c r="P24" s="10"/>
      <c r="Q24" s="10"/>
      <c r="R24" s="40"/>
      <c r="S24" s="10"/>
      <c r="T24" s="10"/>
      <c r="U24" s="10"/>
      <c r="V24" s="10"/>
      <c r="W24" s="10"/>
      <c r="X24" s="10"/>
      <c r="Y24" s="10"/>
      <c r="Z24" s="10"/>
      <c r="AA24" s="10"/>
    </row>
    <row r="25" spans="1:34"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4">
    <mergeCell ref="A1:F1"/>
    <mergeCell ref="A2:F2"/>
    <mergeCell ref="G1:AH1"/>
    <mergeCell ref="B19:E1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EBED-8B07-4988-BED9-6B0CB7AFFA59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5869-B1D9-49B1-894D-FEF89D673CB6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2025-11-12T19:59:41Z</dcterms:modified>
</cp:coreProperties>
</file>