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FA8F7DD6-AEC6-4ED1-9DF1-79ACF99D3B9A}" xr6:coauthVersionLast="47" xr6:coauthVersionMax="47" xr10:uidLastSave="{00000000-0000-0000-0000-000000000000}"/>
  <bookViews>
    <workbookView xWindow="-110" yWindow="-110" windowWidth="19420" windowHeight="10420" xr2:uid="{1FCEDC90-BACE-4188-B287-F48D2013174F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18" i="1" s="1"/>
  <c r="O4" i="1"/>
  <c r="P4" i="1"/>
  <c r="P18" i="1" s="1"/>
  <c r="Q4" i="1"/>
  <c r="R4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AH4" i="1"/>
  <c r="AH18" i="1" s="1"/>
  <c r="G5" i="1"/>
  <c r="H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P5" i="1"/>
  <c r="Q5" i="1"/>
  <c r="Q18" i="1" s="1"/>
  <c r="U5" i="1"/>
  <c r="U18" i="1" s="1"/>
  <c r="W5" i="1"/>
  <c r="X5" i="1"/>
  <c r="Z5" i="1"/>
  <c r="AH5" i="1"/>
  <c r="G6" i="1"/>
  <c r="G7" i="1" s="1"/>
  <c r="L6" i="1"/>
  <c r="P6" i="1"/>
  <c r="Q6" i="1"/>
  <c r="U6" i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 s="1"/>
  <c r="AH10" i="1"/>
  <c r="L11" i="1"/>
  <c r="P11" i="1"/>
  <c r="Q11" i="1"/>
  <c r="U11" i="1"/>
  <c r="X11" i="1"/>
  <c r="X18" i="1" s="1"/>
  <c r="AH11" i="1"/>
  <c r="L12" i="1"/>
  <c r="P12" i="1"/>
  <c r="Q12" i="1"/>
  <c r="U12" i="1"/>
  <c r="X12" i="1"/>
  <c r="Z12" i="1" s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F18" i="1"/>
  <c r="O18" i="1" s="1"/>
  <c r="J18" i="1"/>
  <c r="M18" i="1"/>
  <c r="N18" i="1"/>
  <c r="S18" i="1"/>
  <c r="T18" i="1"/>
  <c r="V18" i="1"/>
  <c r="AA18" i="1"/>
  <c r="AB18" i="1"/>
  <c r="AC18" i="1"/>
  <c r="AD18" i="1"/>
  <c r="AE18" i="1"/>
  <c r="AF18" i="1"/>
  <c r="AG18" i="1"/>
  <c r="G8" i="1" l="1"/>
  <c r="H7" i="1"/>
  <c r="I7" i="1"/>
  <c r="I6" i="1"/>
  <c r="K18" i="1"/>
  <c r="H6" i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Z11" i="1"/>
  <c r="Z18" i="1" s="1"/>
  <c r="I4" i="1"/>
  <c r="I5" i="1"/>
  <c r="G9" i="1" l="1"/>
  <c r="H8" i="1"/>
  <c r="I8" i="1"/>
  <c r="G10" i="1" l="1"/>
  <c r="H9" i="1"/>
  <c r="I9" i="1"/>
  <c r="G11" i="1" l="1"/>
  <c r="H10" i="1"/>
  <c r="I10" i="1"/>
  <c r="H11" i="1" l="1"/>
  <c r="I11" i="1"/>
  <c r="G12" i="1"/>
  <c r="H12" i="1" l="1"/>
  <c r="I12" i="1"/>
  <c r="G13" i="1"/>
  <c r="I13" i="1" l="1"/>
  <c r="G14" i="1"/>
  <c r="H13" i="1"/>
  <c r="G15" i="1" l="1"/>
  <c r="H14" i="1"/>
  <c r="I14" i="1"/>
  <c r="H15" i="1" l="1"/>
  <c r="I15" i="1"/>
  <c r="G16" i="1"/>
  <c r="G17" i="1" l="1"/>
  <c r="H16" i="1"/>
  <c r="I16" i="1"/>
  <c r="G18" i="1" l="1"/>
  <c r="I17" i="1"/>
  <c r="I18" i="1" s="1"/>
  <c r="H17" i="1"/>
  <c r="H18" i="1" s="1"/>
</calcChain>
</file>

<file path=xl/sharedStrings.xml><?xml version="1.0" encoding="utf-8"?>
<sst xmlns="http://schemas.openxmlformats.org/spreadsheetml/2006/main" count="90" uniqueCount="77">
  <si>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</si>
  <si>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</si>
  <si>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</si>
  <si>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</si>
  <si>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</si>
  <si>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</si>
  <si>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</si>
  <si>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</si>
  <si>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</si>
  <si>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</si>
  <si>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</si>
  <si>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</si>
  <si>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</si>
  <si>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</si>
  <si>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</si>
  <si>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</si>
  <si>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</si>
  <si>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</si>
  <si>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</si>
  <si>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</si>
  <si>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</si>
  <si>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</si>
  <si>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</si>
  <si>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</si>
  <si>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</si>
  <si>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</si>
  <si>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</si>
  <si>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</si>
  <si>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</si>
  <si>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</si>
  <si>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</si>
  <si>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</si>
  <si>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</si>
  <si>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</si>
  <si>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</si>
  <si>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</si>
  <si>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</si>
  <si>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</si>
  <si>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</si>
  <si>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</si>
  <si>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</si>
  <si>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</si>
  <si>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</si>
  <si>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</si>
  <si>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</si>
  <si>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</si>
  <si>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</si>
  <si>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</si>
  <si>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</si>
  <si>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Rom - Neapel - Pompeji - Palermo - Jerba (24.3.-6.4.2002)</t>
  </si>
  <si>
    <r>
      <t>Statistik</t>
    </r>
    <r>
      <rPr>
        <b/>
        <sz val="20"/>
        <rFont val="Arial"/>
        <family val="2"/>
      </rPr>
      <t xml:space="preserve"> Rom - Neapel - Pompeji - Palermo - Jerba (24.3.-6.4.2002)</t>
    </r>
  </si>
  <si>
    <t>Rom Flughafen (Fiumicino)</t>
  </si>
  <si>
    <t>Ostia - Nettuno - Terracina</t>
  </si>
  <si>
    <t>Sperlonga</t>
  </si>
  <si>
    <t>Neapel</t>
  </si>
  <si>
    <t>Pompeji</t>
  </si>
  <si>
    <t>Paestum</t>
  </si>
  <si>
    <t>Palinuro</t>
  </si>
  <si>
    <t>Paola</t>
  </si>
  <si>
    <t>Palmi</t>
  </si>
  <si>
    <t>Villa San Giovanni - Fähre - Messina</t>
  </si>
  <si>
    <t>Capo d'Orlando</t>
  </si>
  <si>
    <t>Cefalu</t>
  </si>
  <si>
    <t>Palermo</t>
  </si>
  <si>
    <t>Monreal - Alcamo</t>
  </si>
  <si>
    <t>Trapani</t>
  </si>
  <si>
    <t>Fähre nach Tunis</t>
  </si>
  <si>
    <t>Hammam Lif</t>
  </si>
  <si>
    <t>Hammamet</t>
  </si>
  <si>
    <t>Pheradi Maius - Uppena - Hergla</t>
  </si>
  <si>
    <t>Sousse</t>
  </si>
  <si>
    <t>El Jem</t>
  </si>
  <si>
    <t>Sfax</t>
  </si>
  <si>
    <t>Borj Younga</t>
  </si>
  <si>
    <t>Gabès</t>
  </si>
  <si>
    <t>Chenini - Jorf - Fähre nach Jerba - Ajim - Borj Jilij</t>
  </si>
  <si>
    <t>Houmt Souk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</si>
</sst>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CC1D-2685-412A-A696-A9D18A0CBD16}">
  <sheetPr codeName="Tabelle1"/>
  <dimension ref="A1:AH24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49</v>
      </c>
      <c r="B1" s="50"/>
      <c r="C1" s="50"/>
      <c r="D1" s="50"/>
      <c r="E1" s="50"/>
      <c r="F1" s="51"/>
      <c r="G1" s="53" t="s">
        <v>50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39</v>
      </c>
      <c r="M3" s="24" t="s">
        <v>25</v>
      </c>
      <c r="N3" s="24" t="s">
        <v>14</v>
      </c>
      <c r="O3" s="25" t="s">
        <v>33</v>
      </c>
      <c r="P3" s="24" t="s">
        <v>38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3" t="s">
        <v>40</v>
      </c>
      <c r="B4" s="44">
        <v>37339</v>
      </c>
      <c r="C4" s="45" t="s">
        <v>51</v>
      </c>
      <c r="D4" s="46" t="s">
        <v>52</v>
      </c>
      <c r="E4" s="20" t="s">
        <v>53</v>
      </c>
      <c r="F4" s="23">
        <v>142</v>
      </c>
      <c r="G4" s="11">
        <f>SUM(F4)</f>
        <v>142</v>
      </c>
      <c r="H4" s="12">
        <f>ROUND(PRODUCT(G4/1),0)</f>
        <v>142</v>
      </c>
      <c r="I4" s="12">
        <f>ROUND(PRODUCT(G4/COUNT(F4:F4)),0)</f>
        <v>142</v>
      </c>
      <c r="J4" s="38">
        <v>0.29166666666666669</v>
      </c>
      <c r="K4" s="18">
        <f>SUM(J4)</f>
        <v>0.29166666666666669</v>
      </c>
      <c r="L4" s="47">
        <f t="shared" ref="L4:L17" si="0">IF(F4=0,0,ROUND(PRODUCT(F4/SUM(HOUR(J4),PRODUCT(MINUTE(J4)/60))),1))</f>
        <v>20.3</v>
      </c>
      <c r="M4" s="33"/>
      <c r="N4" s="38">
        <v>0.33333333333333331</v>
      </c>
      <c r="O4" s="18">
        <f>SUM(N4)</f>
        <v>0.33333333333333331</v>
      </c>
      <c r="P4" s="47">
        <f t="shared" ref="P4:P17" si="1">IF(F4=0,0,ROUND(PRODUCT(F4/SUM(HOUR(N4),PRODUCT(MINUTE(N4)/60))),1))</f>
        <v>17.8</v>
      </c>
      <c r="Q4" s="18">
        <f t="shared" ref="Q4:Q17" si="2">SUM(N4,-J4)</f>
        <v>4.166666666666663E-2</v>
      </c>
      <c r="R4" s="18">
        <f>SUM(Q4)</f>
        <v>4.166666666666663E-2</v>
      </c>
      <c r="S4" s="12"/>
      <c r="T4" s="9"/>
      <c r="U4" s="13">
        <f>SUM(-S4,T4)</f>
        <v>0</v>
      </c>
      <c r="V4" s="12"/>
      <c r="W4" s="13">
        <f>SUM(V4)</f>
        <v>0</v>
      </c>
      <c r="X4" s="12">
        <f t="shared" ref="X4:X17" si="3">SUM(S4,-T4,V4)</f>
        <v>0</v>
      </c>
      <c r="Y4" s="13">
        <f>SUM(X4)</f>
        <v>0</v>
      </c>
      <c r="Z4" s="13">
        <f t="shared" ref="Z4:Z17" si="4">SUM(V4,-X4)</f>
        <v>0</v>
      </c>
      <c r="AA4" s="12"/>
      <c r="AB4" s="12"/>
      <c r="AC4" s="12"/>
      <c r="AD4" s="12"/>
      <c r="AE4" s="12"/>
      <c r="AF4" s="12"/>
      <c r="AG4" s="12"/>
      <c r="AH4" s="14">
        <f>SUM(AG4,-AF4)</f>
        <v>0</v>
      </c>
    </row>
    <row r="5" spans="1:34" ht="13">
      <c r="A5" s="43" t="s">
        <v>41</v>
      </c>
      <c r="B5" s="44">
        <v>37340</v>
      </c>
      <c r="C5" s="45" t="s">
        <v>53</v>
      </c>
      <c r="D5" s="46" t="s">
        <v>54</v>
      </c>
      <c r="E5" s="20" t="s">
        <v>55</v>
      </c>
      <c r="F5" s="23">
        <v>143</v>
      </c>
      <c r="G5" s="15">
        <f>SUM(G4,F5)</f>
        <v>285</v>
      </c>
      <c r="H5" s="9">
        <f>ROUND(PRODUCT(G5/2),0)</f>
        <v>143</v>
      </c>
      <c r="I5" s="9">
        <f>ROUND(PRODUCT(G5/COUNT(F4:F5)),0)</f>
        <v>143</v>
      </c>
      <c r="J5" s="39">
        <v>0.3125</v>
      </c>
      <c r="K5" s="19">
        <f t="shared" ref="K5:K17" si="5">SUM(J5,K4)</f>
        <v>0.60416666666666674</v>
      </c>
      <c r="L5" s="47">
        <f t="shared" si="0"/>
        <v>19.100000000000001</v>
      </c>
      <c r="M5" s="34"/>
      <c r="N5" s="39">
        <v>0.4375</v>
      </c>
      <c r="O5" s="19">
        <f t="shared" ref="O5:O17" si="6">SUM(N5,O4)</f>
        <v>0.77083333333333326</v>
      </c>
      <c r="P5" s="47">
        <f t="shared" si="1"/>
        <v>13.6</v>
      </c>
      <c r="Q5" s="19">
        <f t="shared" si="2"/>
        <v>0.125</v>
      </c>
      <c r="R5" s="19">
        <f>SUM(Q5,R4)</f>
        <v>0.16666666666666663</v>
      </c>
      <c r="S5" s="9"/>
      <c r="T5" s="9"/>
      <c r="U5" s="16">
        <f>SUM(-S5,T5)</f>
        <v>0</v>
      </c>
      <c r="V5" s="28"/>
      <c r="W5" s="16">
        <f t="shared" ref="W5:W17" si="7">SUM(W4,V5)</f>
        <v>0</v>
      </c>
      <c r="X5" s="9">
        <f t="shared" si="3"/>
        <v>0</v>
      </c>
      <c r="Y5" s="16">
        <f>SUM(Y4,X5)</f>
        <v>0</v>
      </c>
      <c r="Z5" s="16">
        <f t="shared" si="4"/>
        <v>0</v>
      </c>
      <c r="AA5" s="9"/>
      <c r="AB5" s="9"/>
      <c r="AC5" s="29"/>
      <c r="AD5" s="28"/>
      <c r="AE5" s="29"/>
      <c r="AF5" s="29"/>
      <c r="AG5" s="29"/>
      <c r="AH5" s="17">
        <f>SUM(AG5,-AF5)</f>
        <v>0</v>
      </c>
    </row>
    <row r="6" spans="1:34" ht="13">
      <c r="A6" s="43" t="s">
        <v>42</v>
      </c>
      <c r="B6" s="44">
        <v>37341</v>
      </c>
      <c r="C6" s="45" t="s">
        <v>55</v>
      </c>
      <c r="D6" s="46" t="s">
        <v>56</v>
      </c>
      <c r="E6" s="20" t="s">
        <v>57</v>
      </c>
      <c r="F6" s="23">
        <v>140</v>
      </c>
      <c r="G6" s="15">
        <f t="shared" ref="G6:G17" si="8">SUM(G5,F6)</f>
        <v>425</v>
      </c>
      <c r="H6" s="9">
        <f>ROUND(PRODUCT(G6/3),0)</f>
        <v>142</v>
      </c>
      <c r="I6" s="9">
        <f>ROUND(PRODUCT(G6/COUNT(F4:F6)),0)</f>
        <v>142</v>
      </c>
      <c r="J6" s="39">
        <v>0.27083333333333331</v>
      </c>
      <c r="K6" s="19">
        <f t="shared" si="5"/>
        <v>0.875</v>
      </c>
      <c r="L6" s="47">
        <f t="shared" si="0"/>
        <v>21.5</v>
      </c>
      <c r="M6" s="34"/>
      <c r="N6" s="39">
        <v>0.29166666666666669</v>
      </c>
      <c r="O6" s="19">
        <f t="shared" si="6"/>
        <v>1.0625</v>
      </c>
      <c r="P6" s="47">
        <f t="shared" si="1"/>
        <v>20</v>
      </c>
      <c r="Q6" s="19">
        <f t="shared" si="2"/>
        <v>2.083333333333337E-2</v>
      </c>
      <c r="R6" s="19">
        <f t="shared" ref="R6:R17" si="9">SUM(Q6,R5)</f>
        <v>0.1875</v>
      </c>
      <c r="S6" s="9"/>
      <c r="T6" s="28"/>
      <c r="U6" s="16">
        <f t="shared" ref="U6:U17" si="10">SUM(-S6,T6)</f>
        <v>0</v>
      </c>
      <c r="V6" s="28"/>
      <c r="W6" s="16">
        <f t="shared" si="7"/>
        <v>0</v>
      </c>
      <c r="X6" s="9">
        <f t="shared" si="3"/>
        <v>0</v>
      </c>
      <c r="Y6" s="16">
        <f t="shared" ref="Y6:Y17" si="11">SUM(Y5,X6)</f>
        <v>0</v>
      </c>
      <c r="Z6" s="16">
        <f t="shared" si="4"/>
        <v>0</v>
      </c>
      <c r="AA6" s="9"/>
      <c r="AB6" s="9"/>
      <c r="AC6" s="29"/>
      <c r="AD6" s="28"/>
      <c r="AE6" s="29"/>
      <c r="AF6" s="29"/>
      <c r="AG6" s="29"/>
      <c r="AH6" s="17">
        <f t="shared" ref="AH6:AH17" si="12">SUM(AG6,-AF6)</f>
        <v>0</v>
      </c>
    </row>
    <row r="7" spans="1:34" ht="13">
      <c r="A7" s="43" t="s">
        <v>43</v>
      </c>
      <c r="B7" s="44">
        <v>37342</v>
      </c>
      <c r="C7" s="45" t="s">
        <v>57</v>
      </c>
      <c r="D7" s="46"/>
      <c r="E7" s="20" t="s">
        <v>58</v>
      </c>
      <c r="F7" s="23">
        <v>150</v>
      </c>
      <c r="G7" s="15">
        <f t="shared" si="8"/>
        <v>575</v>
      </c>
      <c r="H7" s="9">
        <f>ROUND(PRODUCT(G7/4),0)</f>
        <v>144</v>
      </c>
      <c r="I7" s="9">
        <f>ROUND(PRODUCT(G7/COUNT(F4:F7)),0)</f>
        <v>144</v>
      </c>
      <c r="J7" s="39">
        <v>0.33333333333333331</v>
      </c>
      <c r="K7" s="19">
        <f t="shared" si="5"/>
        <v>1.2083333333333333</v>
      </c>
      <c r="L7" s="47">
        <f t="shared" si="0"/>
        <v>18.8</v>
      </c>
      <c r="M7" s="35"/>
      <c r="N7" s="39">
        <v>0.375</v>
      </c>
      <c r="O7" s="19">
        <f t="shared" si="6"/>
        <v>1.4375</v>
      </c>
      <c r="P7" s="47">
        <f t="shared" si="1"/>
        <v>16.7</v>
      </c>
      <c r="Q7" s="19">
        <f t="shared" si="2"/>
        <v>4.1666666666666685E-2</v>
      </c>
      <c r="R7" s="19">
        <f t="shared" si="9"/>
        <v>0.22916666666666669</v>
      </c>
      <c r="S7" s="28"/>
      <c r="T7" s="28"/>
      <c r="U7" s="16">
        <f t="shared" si="10"/>
        <v>0</v>
      </c>
      <c r="V7" s="28"/>
      <c r="W7" s="16">
        <f t="shared" si="7"/>
        <v>0</v>
      </c>
      <c r="X7" s="9">
        <f t="shared" si="3"/>
        <v>0</v>
      </c>
      <c r="Y7" s="16">
        <f t="shared" si="11"/>
        <v>0</v>
      </c>
      <c r="Z7" s="16">
        <f t="shared" si="4"/>
        <v>0</v>
      </c>
      <c r="AA7" s="28"/>
      <c r="AB7" s="28"/>
      <c r="AC7" s="29"/>
      <c r="AD7" s="28"/>
      <c r="AE7" s="29"/>
      <c r="AF7" s="29"/>
      <c r="AG7" s="29"/>
      <c r="AH7" s="17">
        <f t="shared" si="12"/>
        <v>0</v>
      </c>
    </row>
    <row r="8" spans="1:34" ht="13">
      <c r="A8" s="43" t="s">
        <v>44</v>
      </c>
      <c r="B8" s="44">
        <v>37343</v>
      </c>
      <c r="C8" s="45" t="s">
        <v>58</v>
      </c>
      <c r="D8" s="46"/>
      <c r="E8" s="20" t="s">
        <v>59</v>
      </c>
      <c r="F8" s="23">
        <v>153</v>
      </c>
      <c r="G8" s="15">
        <f t="shared" si="8"/>
        <v>728</v>
      </c>
      <c r="H8" s="9">
        <f>ROUND(PRODUCT(G8/5),0)</f>
        <v>146</v>
      </c>
      <c r="I8" s="9">
        <f>ROUND(PRODUCT(G8/COUNT(F4:F8)),0)</f>
        <v>146</v>
      </c>
      <c r="J8" s="39">
        <v>0.3125</v>
      </c>
      <c r="K8" s="19">
        <f t="shared" si="5"/>
        <v>1.5208333333333333</v>
      </c>
      <c r="L8" s="47">
        <f t="shared" si="0"/>
        <v>20.399999999999999</v>
      </c>
      <c r="M8" s="35"/>
      <c r="N8" s="39">
        <v>0.35416666666666669</v>
      </c>
      <c r="O8" s="19">
        <f t="shared" si="6"/>
        <v>1.7916666666666667</v>
      </c>
      <c r="P8" s="47">
        <f t="shared" si="1"/>
        <v>18</v>
      </c>
      <c r="Q8" s="19">
        <f t="shared" si="2"/>
        <v>4.1666666666666685E-2</v>
      </c>
      <c r="R8" s="19">
        <f t="shared" si="9"/>
        <v>0.27083333333333337</v>
      </c>
      <c r="S8" s="28"/>
      <c r="T8" s="28"/>
      <c r="U8" s="16">
        <f t="shared" si="10"/>
        <v>0</v>
      </c>
      <c r="V8" s="28"/>
      <c r="W8" s="16">
        <f t="shared" si="7"/>
        <v>0</v>
      </c>
      <c r="X8" s="9">
        <f t="shared" si="3"/>
        <v>0</v>
      </c>
      <c r="Y8" s="16">
        <f t="shared" si="11"/>
        <v>0</v>
      </c>
      <c r="Z8" s="16">
        <f t="shared" si="4"/>
        <v>0</v>
      </c>
      <c r="AA8" s="28"/>
      <c r="AB8" s="28"/>
      <c r="AC8" s="29"/>
      <c r="AD8" s="28"/>
      <c r="AE8" s="29"/>
      <c r="AF8" s="29"/>
      <c r="AG8" s="29"/>
      <c r="AH8" s="17">
        <f t="shared" si="12"/>
        <v>0</v>
      </c>
    </row>
    <row r="9" spans="1:34" ht="13">
      <c r="A9" s="43" t="s">
        <v>45</v>
      </c>
      <c r="B9" s="44">
        <v>37344</v>
      </c>
      <c r="C9" s="45" t="s">
        <v>59</v>
      </c>
      <c r="D9" s="46" t="s">
        <v>60</v>
      </c>
      <c r="E9" s="20" t="s">
        <v>61</v>
      </c>
      <c r="F9" s="23">
        <v>145</v>
      </c>
      <c r="G9" s="15">
        <f t="shared" si="8"/>
        <v>873</v>
      </c>
      <c r="H9" s="9">
        <f>ROUND(PRODUCT(G9/6),0)</f>
        <v>146</v>
      </c>
      <c r="I9" s="9">
        <f>ROUND(PRODUCT(G9/COUNT(F4:F9)),0)</f>
        <v>146</v>
      </c>
      <c r="J9" s="39">
        <v>0.30208333333333331</v>
      </c>
      <c r="K9" s="19">
        <f t="shared" si="5"/>
        <v>1.8229166666666665</v>
      </c>
      <c r="L9" s="47">
        <f t="shared" si="0"/>
        <v>20</v>
      </c>
      <c r="M9" s="35"/>
      <c r="N9" s="39">
        <v>0.375</v>
      </c>
      <c r="O9" s="19">
        <f t="shared" si="6"/>
        <v>2.166666666666667</v>
      </c>
      <c r="P9" s="47">
        <f t="shared" si="1"/>
        <v>16.100000000000001</v>
      </c>
      <c r="Q9" s="19">
        <f t="shared" si="2"/>
        <v>7.2916666666666685E-2</v>
      </c>
      <c r="R9" s="19">
        <f t="shared" si="9"/>
        <v>0.34375000000000006</v>
      </c>
      <c r="S9" s="28"/>
      <c r="T9" s="28"/>
      <c r="U9" s="16">
        <f t="shared" si="10"/>
        <v>0</v>
      </c>
      <c r="V9" s="28"/>
      <c r="W9" s="16">
        <f t="shared" si="7"/>
        <v>0</v>
      </c>
      <c r="X9" s="9">
        <f t="shared" si="3"/>
        <v>0</v>
      </c>
      <c r="Y9" s="16">
        <f t="shared" si="11"/>
        <v>0</v>
      </c>
      <c r="Z9" s="16">
        <f t="shared" si="4"/>
        <v>0</v>
      </c>
      <c r="AA9" s="28"/>
      <c r="AB9" s="28"/>
      <c r="AC9" s="29"/>
      <c r="AD9" s="28"/>
      <c r="AE9" s="29"/>
      <c r="AF9" s="29"/>
      <c r="AG9" s="29"/>
      <c r="AH9" s="17">
        <f t="shared" si="12"/>
        <v>0</v>
      </c>
    </row>
    <row r="10" spans="1:34" ht="13">
      <c r="A10" s="43" t="s">
        <v>46</v>
      </c>
      <c r="B10" s="44">
        <v>37345</v>
      </c>
      <c r="C10" s="45" t="s">
        <v>61</v>
      </c>
      <c r="D10" s="46" t="s">
        <v>62</v>
      </c>
      <c r="E10" s="20" t="s">
        <v>63</v>
      </c>
      <c r="F10" s="23">
        <v>156</v>
      </c>
      <c r="G10" s="15">
        <f t="shared" si="8"/>
        <v>1029</v>
      </c>
      <c r="H10" s="9">
        <f>ROUND(PRODUCT(G10/7),0)</f>
        <v>147</v>
      </c>
      <c r="I10" s="9">
        <f>ROUND(PRODUCT(G10/COUNT(F4:F10)),0)</f>
        <v>147</v>
      </c>
      <c r="J10" s="39">
        <v>0.3125</v>
      </c>
      <c r="K10" s="19">
        <f t="shared" si="5"/>
        <v>2.1354166666666665</v>
      </c>
      <c r="L10" s="47">
        <f t="shared" si="0"/>
        <v>20.8</v>
      </c>
      <c r="M10" s="34"/>
      <c r="N10" s="39">
        <v>0.35416666666666669</v>
      </c>
      <c r="O10" s="19">
        <f t="shared" si="6"/>
        <v>2.5208333333333335</v>
      </c>
      <c r="P10" s="47">
        <f t="shared" si="1"/>
        <v>18.399999999999999</v>
      </c>
      <c r="Q10" s="19">
        <f t="shared" si="2"/>
        <v>4.1666666666666685E-2</v>
      </c>
      <c r="R10" s="19">
        <f t="shared" si="9"/>
        <v>0.38541666666666674</v>
      </c>
      <c r="S10" s="28"/>
      <c r="T10" s="9"/>
      <c r="U10" s="16">
        <f t="shared" si="10"/>
        <v>0</v>
      </c>
      <c r="V10" s="28"/>
      <c r="W10" s="16">
        <f t="shared" si="7"/>
        <v>0</v>
      </c>
      <c r="X10" s="9">
        <f t="shared" si="3"/>
        <v>0</v>
      </c>
      <c r="Y10" s="16">
        <f t="shared" si="11"/>
        <v>0</v>
      </c>
      <c r="Z10" s="16">
        <f t="shared" si="4"/>
        <v>0</v>
      </c>
      <c r="AA10" s="9"/>
      <c r="AB10" s="9"/>
      <c r="AC10" s="29"/>
      <c r="AD10" s="28"/>
      <c r="AE10" s="29"/>
      <c r="AF10" s="29"/>
      <c r="AG10" s="29"/>
      <c r="AH10" s="17">
        <f t="shared" si="12"/>
        <v>0</v>
      </c>
    </row>
    <row r="11" spans="1:34" ht="13">
      <c r="A11" s="4" t="s">
        <v>47</v>
      </c>
      <c r="B11" s="44">
        <v>37346</v>
      </c>
      <c r="C11" s="45" t="s">
        <v>63</v>
      </c>
      <c r="D11" s="46" t="s">
        <v>64</v>
      </c>
      <c r="E11" s="20" t="s">
        <v>65</v>
      </c>
      <c r="F11" s="23">
        <v>104</v>
      </c>
      <c r="G11" s="15">
        <f t="shared" si="8"/>
        <v>1133</v>
      </c>
      <c r="H11" s="9">
        <f>ROUND(PRODUCT(G11/8),0)</f>
        <v>142</v>
      </c>
      <c r="I11" s="9">
        <f>ROUND(PRODUCT(G11/COUNT(F4:F11)),0)</f>
        <v>142</v>
      </c>
      <c r="J11" s="39">
        <v>0.22916666666666666</v>
      </c>
      <c r="K11" s="19">
        <f t="shared" si="5"/>
        <v>2.364583333333333</v>
      </c>
      <c r="L11" s="47">
        <f t="shared" si="0"/>
        <v>18.899999999999999</v>
      </c>
      <c r="M11" s="35"/>
      <c r="N11" s="39">
        <v>0.3125</v>
      </c>
      <c r="O11" s="19">
        <f t="shared" si="6"/>
        <v>2.8333333333333335</v>
      </c>
      <c r="P11" s="47">
        <f t="shared" si="1"/>
        <v>13.9</v>
      </c>
      <c r="Q11" s="19">
        <f t="shared" si="2"/>
        <v>8.3333333333333343E-2</v>
      </c>
      <c r="R11" s="19">
        <f t="shared" si="9"/>
        <v>0.46875000000000011</v>
      </c>
      <c r="S11" s="28"/>
      <c r="T11" s="28"/>
      <c r="U11" s="16">
        <f t="shared" si="10"/>
        <v>0</v>
      </c>
      <c r="V11" s="28"/>
      <c r="W11" s="16">
        <f t="shared" si="7"/>
        <v>0</v>
      </c>
      <c r="X11" s="9">
        <f t="shared" si="3"/>
        <v>0</v>
      </c>
      <c r="Y11" s="16">
        <f t="shared" si="11"/>
        <v>0</v>
      </c>
      <c r="Z11" s="16">
        <f t="shared" si="4"/>
        <v>0</v>
      </c>
      <c r="AA11" s="28"/>
      <c r="AB11" s="28"/>
      <c r="AC11" s="29"/>
      <c r="AD11" s="28"/>
      <c r="AE11" s="29"/>
      <c r="AF11" s="29"/>
      <c r="AG11" s="29"/>
      <c r="AH11" s="17">
        <f t="shared" si="12"/>
        <v>0</v>
      </c>
    </row>
    <row r="12" spans="1:34" ht="13">
      <c r="A12" s="4" t="s">
        <v>48</v>
      </c>
      <c r="B12" s="44">
        <v>37347</v>
      </c>
      <c r="C12" s="45" t="s">
        <v>65</v>
      </c>
      <c r="D12" s="46" t="s">
        <v>66</v>
      </c>
      <c r="E12" s="20" t="s">
        <v>67</v>
      </c>
      <c r="F12" s="23">
        <v>18</v>
      </c>
      <c r="G12" s="15">
        <f t="shared" si="8"/>
        <v>1151</v>
      </c>
      <c r="H12" s="9">
        <f>ROUND(PRODUCT(G12/9),0)</f>
        <v>128</v>
      </c>
      <c r="I12" s="9">
        <f>ROUND(PRODUCT(G12/COUNT(F4:F12)),0)</f>
        <v>128</v>
      </c>
      <c r="J12" s="39">
        <v>4.1666666666666664E-2</v>
      </c>
      <c r="K12" s="19">
        <f t="shared" si="5"/>
        <v>2.4062499999999996</v>
      </c>
      <c r="L12" s="47">
        <f t="shared" si="0"/>
        <v>18</v>
      </c>
      <c r="M12" s="34"/>
      <c r="N12" s="39">
        <v>4.1666666666666664E-2</v>
      </c>
      <c r="O12" s="19">
        <f t="shared" si="6"/>
        <v>2.875</v>
      </c>
      <c r="P12" s="47">
        <f t="shared" si="1"/>
        <v>18</v>
      </c>
      <c r="Q12" s="19">
        <f t="shared" si="2"/>
        <v>0</v>
      </c>
      <c r="R12" s="19">
        <f t="shared" si="9"/>
        <v>0.46875000000000011</v>
      </c>
      <c r="S12" s="9"/>
      <c r="T12" s="9"/>
      <c r="U12" s="16">
        <f t="shared" si="10"/>
        <v>0</v>
      </c>
      <c r="V12" s="28"/>
      <c r="W12" s="16">
        <f t="shared" si="7"/>
        <v>0</v>
      </c>
      <c r="X12" s="9">
        <f t="shared" si="3"/>
        <v>0</v>
      </c>
      <c r="Y12" s="16">
        <f t="shared" si="11"/>
        <v>0</v>
      </c>
      <c r="Z12" s="16">
        <f t="shared" si="4"/>
        <v>0</v>
      </c>
      <c r="AA12" s="9"/>
      <c r="AB12" s="9"/>
      <c r="AC12" s="29"/>
      <c r="AD12" s="28"/>
      <c r="AE12" s="29"/>
      <c r="AF12" s="29"/>
      <c r="AG12" s="29"/>
      <c r="AH12" s="17">
        <f t="shared" si="12"/>
        <v>0</v>
      </c>
    </row>
    <row r="13" spans="1:34" ht="13">
      <c r="A13" s="4" t="s">
        <v>5</v>
      </c>
      <c r="B13" s="44">
        <v>37348</v>
      </c>
      <c r="C13" s="45" t="s">
        <v>67</v>
      </c>
      <c r="D13" s="46"/>
      <c r="E13" s="20" t="s">
        <v>68</v>
      </c>
      <c r="F13" s="23">
        <v>51</v>
      </c>
      <c r="G13" s="15">
        <f t="shared" si="8"/>
        <v>1202</v>
      </c>
      <c r="H13" s="9">
        <f>ROUND(PRODUCT(G13/10),0)</f>
        <v>120</v>
      </c>
      <c r="I13" s="9">
        <f>ROUND(PRODUCT(G13/COUNT(F4:F13)),0)</f>
        <v>120</v>
      </c>
      <c r="J13" s="39">
        <v>0.125</v>
      </c>
      <c r="K13" s="19">
        <f t="shared" si="5"/>
        <v>2.5312499999999996</v>
      </c>
      <c r="L13" s="47">
        <f t="shared" si="0"/>
        <v>17</v>
      </c>
      <c r="M13" s="35"/>
      <c r="N13" s="39">
        <v>0.14583333333333334</v>
      </c>
      <c r="O13" s="19">
        <f t="shared" si="6"/>
        <v>3.0208333333333335</v>
      </c>
      <c r="P13" s="47">
        <f t="shared" si="1"/>
        <v>14.6</v>
      </c>
      <c r="Q13" s="19">
        <f t="shared" si="2"/>
        <v>2.0833333333333343E-2</v>
      </c>
      <c r="R13" s="19">
        <f t="shared" si="9"/>
        <v>0.48958333333333348</v>
      </c>
      <c r="S13" s="28"/>
      <c r="T13" s="28"/>
      <c r="U13" s="16">
        <f t="shared" si="10"/>
        <v>0</v>
      </c>
      <c r="V13" s="28"/>
      <c r="W13" s="16">
        <f t="shared" si="7"/>
        <v>0</v>
      </c>
      <c r="X13" s="9">
        <f t="shared" si="3"/>
        <v>0</v>
      </c>
      <c r="Y13" s="16">
        <f t="shared" si="11"/>
        <v>0</v>
      </c>
      <c r="Z13" s="16">
        <f t="shared" si="4"/>
        <v>0</v>
      </c>
      <c r="AA13" s="28"/>
      <c r="AB13" s="28"/>
      <c r="AC13" s="29"/>
      <c r="AD13" s="28"/>
      <c r="AE13" s="29"/>
      <c r="AF13" s="29"/>
      <c r="AG13" s="29"/>
      <c r="AH13" s="17">
        <f t="shared" si="12"/>
        <v>0</v>
      </c>
    </row>
    <row r="14" spans="1:34" ht="13">
      <c r="A14" s="4" t="s">
        <v>7</v>
      </c>
      <c r="B14" s="44">
        <v>37349</v>
      </c>
      <c r="C14" s="45" t="s">
        <v>68</v>
      </c>
      <c r="D14" s="46" t="s">
        <v>69</v>
      </c>
      <c r="E14" s="20" t="s">
        <v>70</v>
      </c>
      <c r="F14" s="23">
        <v>114</v>
      </c>
      <c r="G14" s="15">
        <f t="shared" si="8"/>
        <v>1316</v>
      </c>
      <c r="H14" s="9">
        <f>ROUND(PRODUCT(G14/11),0)</f>
        <v>120</v>
      </c>
      <c r="I14" s="9">
        <f>ROUND(PRODUCT(G14/COUNT(F4:F14)),0)</f>
        <v>120</v>
      </c>
      <c r="J14" s="39">
        <v>0.20833333333333334</v>
      </c>
      <c r="K14" s="19">
        <f t="shared" si="5"/>
        <v>2.739583333333333</v>
      </c>
      <c r="L14" s="47">
        <f t="shared" si="0"/>
        <v>22.8</v>
      </c>
      <c r="M14" s="35"/>
      <c r="N14" s="39">
        <v>0.27083333333333331</v>
      </c>
      <c r="O14" s="19">
        <f t="shared" si="6"/>
        <v>3.291666666666667</v>
      </c>
      <c r="P14" s="47">
        <f t="shared" si="1"/>
        <v>17.5</v>
      </c>
      <c r="Q14" s="19">
        <f t="shared" si="2"/>
        <v>6.2499999999999972E-2</v>
      </c>
      <c r="R14" s="19">
        <f t="shared" si="9"/>
        <v>0.55208333333333348</v>
      </c>
      <c r="S14" s="28"/>
      <c r="T14" s="28"/>
      <c r="U14" s="16">
        <f t="shared" si="10"/>
        <v>0</v>
      </c>
      <c r="V14" s="28"/>
      <c r="W14" s="16">
        <f t="shared" si="7"/>
        <v>0</v>
      </c>
      <c r="X14" s="9">
        <f t="shared" si="3"/>
        <v>0</v>
      </c>
      <c r="Y14" s="16">
        <f t="shared" si="11"/>
        <v>0</v>
      </c>
      <c r="Z14" s="16">
        <f t="shared" si="4"/>
        <v>0</v>
      </c>
      <c r="AA14" s="28"/>
      <c r="AB14" s="28"/>
      <c r="AC14" s="29"/>
      <c r="AD14" s="28"/>
      <c r="AE14" s="29"/>
      <c r="AF14" s="29"/>
      <c r="AG14" s="29"/>
      <c r="AH14" s="17">
        <f t="shared" si="12"/>
        <v>0</v>
      </c>
    </row>
    <row r="15" spans="1:34" ht="13">
      <c r="A15" s="4" t="s">
        <v>35</v>
      </c>
      <c r="B15" s="44">
        <v>37350</v>
      </c>
      <c r="C15" s="45" t="s">
        <v>70</v>
      </c>
      <c r="D15" s="46" t="s">
        <v>71</v>
      </c>
      <c r="E15" s="20" t="s">
        <v>72</v>
      </c>
      <c r="F15" s="23">
        <v>139</v>
      </c>
      <c r="G15" s="15">
        <f t="shared" si="8"/>
        <v>1455</v>
      </c>
      <c r="H15" s="9">
        <f>ROUND(PRODUCT(G15/12),0)</f>
        <v>121</v>
      </c>
      <c r="I15" s="9">
        <f>ROUND(PRODUCT(G15/COUNT(F4:F15)),0)</f>
        <v>121</v>
      </c>
      <c r="J15" s="39">
        <v>0.33333333333333331</v>
      </c>
      <c r="K15" s="19">
        <f t="shared" si="5"/>
        <v>3.0729166666666665</v>
      </c>
      <c r="L15" s="47">
        <f t="shared" si="0"/>
        <v>17.399999999999999</v>
      </c>
      <c r="M15" s="34"/>
      <c r="N15" s="39">
        <v>0.39583333333333331</v>
      </c>
      <c r="O15" s="19">
        <f t="shared" si="6"/>
        <v>3.6875000000000004</v>
      </c>
      <c r="P15" s="47">
        <f t="shared" si="1"/>
        <v>14.6</v>
      </c>
      <c r="Q15" s="19">
        <f t="shared" si="2"/>
        <v>6.25E-2</v>
      </c>
      <c r="R15" s="19">
        <f t="shared" si="9"/>
        <v>0.61458333333333348</v>
      </c>
      <c r="S15" s="9"/>
      <c r="T15" s="9"/>
      <c r="U15" s="16">
        <f t="shared" si="10"/>
        <v>0</v>
      </c>
      <c r="V15" s="28"/>
      <c r="W15" s="16">
        <f t="shared" si="7"/>
        <v>0</v>
      </c>
      <c r="X15" s="9">
        <f t="shared" si="3"/>
        <v>0</v>
      </c>
      <c r="Y15" s="16">
        <f t="shared" si="11"/>
        <v>0</v>
      </c>
      <c r="Z15" s="16">
        <f t="shared" si="4"/>
        <v>0</v>
      </c>
      <c r="AA15" s="9"/>
      <c r="AB15" s="9"/>
      <c r="AC15" s="29"/>
      <c r="AD15" s="28"/>
      <c r="AE15" s="29"/>
      <c r="AF15" s="29"/>
      <c r="AG15" s="29"/>
      <c r="AH15" s="17">
        <f t="shared" si="12"/>
        <v>0</v>
      </c>
    </row>
    <row r="16" spans="1:34" ht="13">
      <c r="A16" s="4" t="s">
        <v>36</v>
      </c>
      <c r="B16" s="44">
        <v>37351</v>
      </c>
      <c r="C16" s="45" t="s">
        <v>72</v>
      </c>
      <c r="D16" s="46" t="s">
        <v>73</v>
      </c>
      <c r="E16" s="20" t="s">
        <v>74</v>
      </c>
      <c r="F16" s="23">
        <v>150</v>
      </c>
      <c r="G16" s="15">
        <f t="shared" si="8"/>
        <v>1605</v>
      </c>
      <c r="H16" s="9">
        <f>ROUND(PRODUCT(G16/13),0)</f>
        <v>123</v>
      </c>
      <c r="I16" s="9">
        <f>ROUND(PRODUCT(G16/COUNT(F4:F16)),0)</f>
        <v>123</v>
      </c>
      <c r="J16" s="39">
        <v>0.3125</v>
      </c>
      <c r="K16" s="19">
        <f t="shared" si="5"/>
        <v>3.3854166666666665</v>
      </c>
      <c r="L16" s="47">
        <f t="shared" si="0"/>
        <v>20</v>
      </c>
      <c r="M16" s="34"/>
      <c r="N16" s="39">
        <v>0.33333333333333331</v>
      </c>
      <c r="O16" s="19">
        <f t="shared" si="6"/>
        <v>4.0208333333333339</v>
      </c>
      <c r="P16" s="47">
        <f t="shared" si="1"/>
        <v>18.8</v>
      </c>
      <c r="Q16" s="19">
        <f t="shared" si="2"/>
        <v>2.0833333333333315E-2</v>
      </c>
      <c r="R16" s="19">
        <f t="shared" si="9"/>
        <v>0.63541666666666674</v>
      </c>
      <c r="S16" s="9"/>
      <c r="T16" s="9"/>
      <c r="U16" s="16">
        <f t="shared" si="10"/>
        <v>0</v>
      </c>
      <c r="V16" s="28"/>
      <c r="W16" s="16">
        <f t="shared" si="7"/>
        <v>0</v>
      </c>
      <c r="X16" s="9">
        <f t="shared" si="3"/>
        <v>0</v>
      </c>
      <c r="Y16" s="16">
        <f t="shared" si="11"/>
        <v>0</v>
      </c>
      <c r="Z16" s="16">
        <f t="shared" si="4"/>
        <v>0</v>
      </c>
      <c r="AA16" s="9"/>
      <c r="AB16" s="9"/>
      <c r="AC16" s="29"/>
      <c r="AD16" s="28"/>
      <c r="AE16" s="29"/>
      <c r="AF16" s="29"/>
      <c r="AG16" s="29"/>
      <c r="AH16" s="17">
        <f t="shared" si="12"/>
        <v>0</v>
      </c>
    </row>
    <row r="17" spans="1:34" ht="13">
      <c r="A17" s="4" t="s">
        <v>37</v>
      </c>
      <c r="B17" s="44">
        <v>37352</v>
      </c>
      <c r="C17" s="45" t="s">
        <v>74</v>
      </c>
      <c r="D17" s="46" t="s">
        <v>75</v>
      </c>
      <c r="E17" s="20" t="s">
        <v>76</v>
      </c>
      <c r="F17" s="23">
        <v>136</v>
      </c>
      <c r="G17" s="15">
        <f t="shared" si="8"/>
        <v>1741</v>
      </c>
      <c r="H17" s="9">
        <f>ROUND(PRODUCT(G17/14),0)</f>
        <v>124</v>
      </c>
      <c r="I17" s="9">
        <f>ROUND(PRODUCT(G17/COUNT(F4:F17)),0)</f>
        <v>124</v>
      </c>
      <c r="J17" s="39">
        <v>0.29166666666666669</v>
      </c>
      <c r="K17" s="19">
        <f t="shared" si="5"/>
        <v>3.677083333333333</v>
      </c>
      <c r="L17" s="47">
        <f t="shared" si="0"/>
        <v>19.399999999999999</v>
      </c>
      <c r="M17" s="34"/>
      <c r="N17" s="39">
        <v>0.39583333333333331</v>
      </c>
      <c r="O17" s="19">
        <f t="shared" si="6"/>
        <v>4.416666666666667</v>
      </c>
      <c r="P17" s="47">
        <f t="shared" si="1"/>
        <v>14.3</v>
      </c>
      <c r="Q17" s="19">
        <f t="shared" si="2"/>
        <v>0.10416666666666663</v>
      </c>
      <c r="R17" s="19">
        <f t="shared" si="9"/>
        <v>0.73958333333333337</v>
      </c>
      <c r="S17" s="9"/>
      <c r="T17" s="9"/>
      <c r="U17" s="16">
        <f t="shared" si="10"/>
        <v>0</v>
      </c>
      <c r="V17" s="28"/>
      <c r="W17" s="16">
        <f t="shared" si="7"/>
        <v>0</v>
      </c>
      <c r="X17" s="9">
        <f t="shared" si="3"/>
        <v>0</v>
      </c>
      <c r="Y17" s="16">
        <f t="shared" si="11"/>
        <v>0</v>
      </c>
      <c r="Z17" s="16">
        <f t="shared" si="4"/>
        <v>0</v>
      </c>
      <c r="AA17" s="9"/>
      <c r="AB17" s="9"/>
      <c r="AC17" s="29"/>
      <c r="AD17" s="28"/>
      <c r="AE17" s="29"/>
      <c r="AF17" s="29"/>
      <c r="AG17" s="29"/>
      <c r="AH17" s="17">
        <f t="shared" si="12"/>
        <v>0</v>
      </c>
    </row>
    <row r="18" spans="1:34" ht="13">
      <c r="A18" s="30" t="s">
        <v>6</v>
      </c>
      <c r="B18" s="56"/>
      <c r="C18" s="57"/>
      <c r="D18" s="57"/>
      <c r="E18" s="58"/>
      <c r="F18" s="31">
        <f>SUM(F4:F17)</f>
        <v>1741</v>
      </c>
      <c r="G18" s="20">
        <f>SUM(G17)</f>
        <v>1741</v>
      </c>
      <c r="H18" s="20">
        <f>SUM(H17)</f>
        <v>124</v>
      </c>
      <c r="I18" s="20">
        <f>SUM(I17)</f>
        <v>124</v>
      </c>
      <c r="J18" s="21">
        <f>SUM(J4:J17)</f>
        <v>3.677083333333333</v>
      </c>
      <c r="K18" s="37">
        <f>F18/SUM(HOUR(J18)+(ROUNDDOWN(J18,0)*24),PRODUCT(MINUTE(J18)/60))</f>
        <v>19.728045325779036</v>
      </c>
      <c r="L18" s="42">
        <f>SUM(L4:L17)/COUNT(F4:F17)</f>
        <v>19.600000000000001</v>
      </c>
      <c r="M18" s="48" t="e">
        <f>PRODUCT(SUM(M4:M17),1/COUNT(M4:M17))</f>
        <v>#DIV/0!</v>
      </c>
      <c r="N18" s="21">
        <f>SUM(N4:N17)</f>
        <v>4.416666666666667</v>
      </c>
      <c r="O18" s="37">
        <f>F18/SUM(HOUR(N18)+(ROUNDDOWN(N18,0)*24),PRODUCT(MINUTE(N18)/60))</f>
        <v>16.424528301886792</v>
      </c>
      <c r="P18" s="42">
        <f>SUM(P4:P17)/COUNT(F4:F17)</f>
        <v>16.592857142857145</v>
      </c>
      <c r="Q18" s="21">
        <f>SUM(Q4:Q17)</f>
        <v>0.73958333333333337</v>
      </c>
      <c r="R18" s="20"/>
      <c r="S18" s="20" t="e">
        <f>ROUND(SUM(S4:S17)/COUNT(S4:S17),0)</f>
        <v>#DIV/0!</v>
      </c>
      <c r="T18" s="20" t="e">
        <f>ROUND(SUM(T4:T17)/COUNT(T4:T17),0)</f>
        <v>#DIV/0!</v>
      </c>
      <c r="U18" s="22">
        <f>SUM(U4:U17)</f>
        <v>0</v>
      </c>
      <c r="V18" s="20" t="e">
        <f>ROUND(SUM(V4:V17)/COUNT(V4:V17),0)</f>
        <v>#DIV/0!</v>
      </c>
      <c r="W18" s="20">
        <f>SUM(W17)</f>
        <v>0</v>
      </c>
      <c r="X18" s="20" t="e">
        <f>ROUND(SUM(X4:X17)/COUNT(V4:V17),0)</f>
        <v>#DIV/0!</v>
      </c>
      <c r="Y18" s="20">
        <f>SUM(Y17)</f>
        <v>0</v>
      </c>
      <c r="Z18" s="22">
        <f>SUM(Z4:Z17)</f>
        <v>0</v>
      </c>
      <c r="AA18" s="20" t="e">
        <f>ROUND(SUM(AA4:AA17)/COUNT(AA4:AA17),0)</f>
        <v>#DIV/0!</v>
      </c>
      <c r="AB18" s="36" t="e">
        <f t="shared" ref="AB18:AG18" si="13">SUM(AB4:AB17)/COUNT(AB4:AB17)</f>
        <v>#DIV/0!</v>
      </c>
      <c r="AC18" s="36" t="e">
        <f t="shared" si="13"/>
        <v>#DIV/0!</v>
      </c>
      <c r="AD18" s="36" t="e">
        <f t="shared" si="13"/>
        <v>#DIV/0!</v>
      </c>
      <c r="AE18" s="36" t="e">
        <f t="shared" si="13"/>
        <v>#DIV/0!</v>
      </c>
      <c r="AF18" s="36" t="e">
        <f t="shared" si="13"/>
        <v>#DIV/0!</v>
      </c>
      <c r="AG18" s="36" t="e">
        <f t="shared" si="13"/>
        <v>#DIV/0!</v>
      </c>
      <c r="AH18" s="36" t="e">
        <f>SUM(AH4:AH17)/COUNT(AG4:AG17)</f>
        <v>#DIV/0!</v>
      </c>
    </row>
    <row r="19" spans="1:34" ht="13">
      <c r="Q19" s="9"/>
      <c r="R19" s="9"/>
      <c r="S19" s="9"/>
      <c r="W19" s="16"/>
      <c r="Y19" s="16"/>
    </row>
    <row r="20" spans="1:34" ht="13">
      <c r="O20" s="9"/>
      <c r="P20" s="9"/>
      <c r="Q20" s="9"/>
      <c r="R20" s="32"/>
      <c r="S20" s="9"/>
      <c r="T20" s="9"/>
      <c r="U20" s="9"/>
      <c r="V20" s="9"/>
      <c r="W20" s="16"/>
      <c r="X20" s="9"/>
      <c r="Y20" s="16"/>
      <c r="Z20" s="9"/>
      <c r="AA20" s="9"/>
    </row>
    <row r="21" spans="1:34" ht="13">
      <c r="N21" s="41"/>
      <c r="O21" s="9"/>
      <c r="P21" s="9"/>
      <c r="Q21" s="40"/>
      <c r="R21" s="40"/>
      <c r="S21" s="9"/>
      <c r="T21" s="9"/>
      <c r="U21" s="9"/>
      <c r="V21" s="9"/>
      <c r="W21" s="9"/>
      <c r="X21" s="9"/>
      <c r="Y21" s="9"/>
      <c r="Z21" s="9"/>
      <c r="AA21" s="9"/>
    </row>
    <row r="22" spans="1:34" ht="13">
      <c r="O22" s="9"/>
      <c r="P22" s="9"/>
      <c r="Q22" s="40"/>
      <c r="R22" s="40"/>
      <c r="S22" s="9"/>
      <c r="T22" s="9"/>
      <c r="U22" s="9"/>
      <c r="V22" s="9"/>
      <c r="W22" s="9"/>
      <c r="X22" s="9"/>
      <c r="Y22" s="9"/>
      <c r="Z22" s="9"/>
      <c r="AA22" s="9"/>
    </row>
    <row r="23" spans="1:34" ht="13">
      <c r="O23" s="9"/>
      <c r="P23" s="9"/>
      <c r="Q23" s="9"/>
      <c r="R23" s="40"/>
      <c r="S23" s="9"/>
      <c r="T23" s="9"/>
      <c r="U23" s="9"/>
      <c r="V23" s="9"/>
      <c r="W23" s="9"/>
      <c r="X23" s="9"/>
      <c r="Y23" s="9"/>
      <c r="Z23" s="9"/>
      <c r="AA23" s="9"/>
    </row>
    <row r="24" spans="1:34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</sheetData>
  <mergeCells count="4">
    <mergeCell ref="A1:F1"/>
    <mergeCell ref="A2:F2"/>
    <mergeCell ref="G1:AH1"/>
    <mergeCell ref="B18:E1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98DF-2DF3-4BF0-B38F-6FED3E7C6E47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7187-EF86-4C7C-B65F-346615F5F836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2025-11-12T20:03:42Z</dcterms:modified>
</cp:coreProperties>
</file>