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B906A041-5E2E-418C-8D6D-9CDC9045B8FC}" xr6:coauthVersionLast="47" xr6:coauthVersionMax="47" xr10:uidLastSave="{00000000-0000-0000-0000-000000000000}"/>
  <bookViews>
    <workbookView xWindow="-110" yWindow="-110" windowWidth="19420" windowHeight="10420" xr2:uid="{151FF037-C707-4230-8639-6BA2479F8B0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P4" i="1"/>
  <c r="P44" i="1" s="1"/>
  <c r="Q4" i="1"/>
  <c r="R4" i="1" s="1"/>
  <c r="R5" i="1" s="1"/>
  <c r="R6" i="1" s="1"/>
  <c r="R7" i="1" s="1"/>
  <c r="R8" i="1" s="1"/>
  <c r="R9" i="1" s="1"/>
  <c r="R10" i="1" s="1"/>
  <c r="R11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Z4" i="1"/>
  <c r="AH4" i="1"/>
  <c r="AH44" i="1" s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X5" i="1"/>
  <c r="Z5" i="1"/>
  <c r="AH5" i="1"/>
  <c r="K6" i="1"/>
  <c r="L6" i="1"/>
  <c r="P6" i="1"/>
  <c r="Q6" i="1"/>
  <c r="U6" i="1"/>
  <c r="U44" i="1" s="1"/>
  <c r="X6" i="1"/>
  <c r="Z6" i="1"/>
  <c r="AH6" i="1"/>
  <c r="K7" i="1"/>
  <c r="L7" i="1"/>
  <c r="P7" i="1"/>
  <c r="Q7" i="1"/>
  <c r="U7" i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 s="1"/>
  <c r="AH24" i="1"/>
  <c r="L25" i="1"/>
  <c r="P25" i="1"/>
  <c r="Q25" i="1"/>
  <c r="U25" i="1"/>
  <c r="X25" i="1"/>
  <c r="Z25" i="1" s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/>
  <c r="AH27" i="1"/>
  <c r="L28" i="1"/>
  <c r="P28" i="1"/>
  <c r="Q28" i="1"/>
  <c r="U28" i="1"/>
  <c r="X28" i="1"/>
  <c r="Z28" i="1"/>
  <c r="AH28" i="1"/>
  <c r="L29" i="1"/>
  <c r="P29" i="1"/>
  <c r="Q29" i="1"/>
  <c r="U29" i="1"/>
  <c r="X29" i="1"/>
  <c r="Z29" i="1"/>
  <c r="AH29" i="1"/>
  <c r="L30" i="1"/>
  <c r="P30" i="1"/>
  <c r="Q30" i="1"/>
  <c r="U30" i="1"/>
  <c r="X30" i="1"/>
  <c r="Z30" i="1"/>
  <c r="AH30" i="1"/>
  <c r="L31" i="1"/>
  <c r="P31" i="1"/>
  <c r="Q31" i="1"/>
  <c r="U31" i="1"/>
  <c r="X31" i="1"/>
  <c r="Z31" i="1"/>
  <c r="AH31" i="1"/>
  <c r="L32" i="1"/>
  <c r="P32" i="1"/>
  <c r="Q32" i="1"/>
  <c r="U32" i="1"/>
  <c r="X32" i="1"/>
  <c r="Z32" i="1" s="1"/>
  <c r="AH32" i="1"/>
  <c r="L33" i="1"/>
  <c r="P33" i="1"/>
  <c r="Q33" i="1"/>
  <c r="U33" i="1"/>
  <c r="X33" i="1"/>
  <c r="Z33" i="1" s="1"/>
  <c r="AH33" i="1"/>
  <c r="L34" i="1"/>
  <c r="P34" i="1"/>
  <c r="Q34" i="1"/>
  <c r="U34" i="1"/>
  <c r="X34" i="1"/>
  <c r="Z34" i="1"/>
  <c r="AH34" i="1"/>
  <c r="L35" i="1"/>
  <c r="P35" i="1"/>
  <c r="Q35" i="1"/>
  <c r="U35" i="1"/>
  <c r="X35" i="1"/>
  <c r="Z35" i="1"/>
  <c r="AH35" i="1"/>
  <c r="L36" i="1"/>
  <c r="P36" i="1"/>
  <c r="Q36" i="1"/>
  <c r="U36" i="1"/>
  <c r="X36" i="1"/>
  <c r="Z36" i="1"/>
  <c r="AH36" i="1"/>
  <c r="L37" i="1"/>
  <c r="P37" i="1"/>
  <c r="Q37" i="1"/>
  <c r="U37" i="1"/>
  <c r="X37" i="1"/>
  <c r="Z37" i="1"/>
  <c r="AH37" i="1"/>
  <c r="L38" i="1"/>
  <c r="P38" i="1"/>
  <c r="Q38" i="1"/>
  <c r="U38" i="1"/>
  <c r="X38" i="1"/>
  <c r="Z38" i="1"/>
  <c r="AH38" i="1"/>
  <c r="L39" i="1"/>
  <c r="P39" i="1"/>
  <c r="Q39" i="1"/>
  <c r="U39" i="1"/>
  <c r="X39" i="1"/>
  <c r="Z39" i="1"/>
  <c r="AH39" i="1"/>
  <c r="L40" i="1"/>
  <c r="P40" i="1"/>
  <c r="Q40" i="1"/>
  <c r="U40" i="1"/>
  <c r="X40" i="1"/>
  <c r="Z40" i="1" s="1"/>
  <c r="AH40" i="1"/>
  <c r="L41" i="1"/>
  <c r="P41" i="1"/>
  <c r="Q41" i="1"/>
  <c r="U41" i="1"/>
  <c r="X41" i="1"/>
  <c r="Z41" i="1" s="1"/>
  <c r="AH41" i="1"/>
  <c r="L42" i="1"/>
  <c r="P42" i="1"/>
  <c r="Q42" i="1"/>
  <c r="U42" i="1"/>
  <c r="X42" i="1"/>
  <c r="Z42" i="1"/>
  <c r="AH42" i="1"/>
  <c r="L43" i="1"/>
  <c r="P43" i="1"/>
  <c r="Q43" i="1"/>
  <c r="U43" i="1"/>
  <c r="X43" i="1"/>
  <c r="Z43" i="1"/>
  <c r="AH43" i="1"/>
  <c r="F44" i="1"/>
  <c r="J44" i="1"/>
  <c r="K44" i="1"/>
  <c r="L44" i="1"/>
  <c r="M44" i="1"/>
  <c r="N44" i="1"/>
  <c r="O44" i="1"/>
  <c r="S44" i="1"/>
  <c r="T44" i="1"/>
  <c r="V44" i="1"/>
  <c r="AA44" i="1"/>
  <c r="AB44" i="1"/>
  <c r="AC44" i="1"/>
  <c r="AD44" i="1"/>
  <c r="AE44" i="1"/>
  <c r="AF44" i="1"/>
  <c r="AG44" i="1"/>
  <c r="R12" i="1" l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Z44" i="1"/>
  <c r="Q44" i="1"/>
  <c r="I4" i="1"/>
  <c r="X44" i="1"/>
  <c r="I5" i="1"/>
  <c r="G6" i="1"/>
  <c r="I6" i="1" l="1"/>
  <c r="G7" i="1"/>
  <c r="H6" i="1"/>
  <c r="H7" i="1" l="1"/>
  <c r="I7" i="1"/>
  <c r="G8" i="1"/>
  <c r="I8" i="1" l="1"/>
  <c r="G9" i="1"/>
  <c r="H8" i="1"/>
  <c r="G10" i="1" l="1"/>
  <c r="I9" i="1"/>
  <c r="H9" i="1"/>
  <c r="G11" i="1" l="1"/>
  <c r="H10" i="1"/>
  <c r="I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H15" i="1" l="1"/>
  <c r="G16" i="1"/>
  <c r="I15" i="1"/>
  <c r="H16" i="1" l="1"/>
  <c r="I16" i="1"/>
  <c r="G17" i="1"/>
  <c r="G18" i="1" l="1"/>
  <c r="I17" i="1"/>
  <c r="H17" i="1"/>
  <c r="G19" i="1" l="1"/>
  <c r="H18" i="1"/>
  <c r="I18" i="1"/>
  <c r="G20" i="1" l="1"/>
  <c r="H19" i="1"/>
  <c r="I19" i="1"/>
  <c r="G21" i="1" l="1"/>
  <c r="H20" i="1"/>
  <c r="I20" i="1"/>
  <c r="H21" i="1" l="1"/>
  <c r="I21" i="1"/>
  <c r="G22" i="1"/>
  <c r="I22" i="1" l="1"/>
  <c r="G23" i="1"/>
  <c r="H22" i="1"/>
  <c r="H23" i="1" l="1"/>
  <c r="G24" i="1"/>
  <c r="I23" i="1"/>
  <c r="I24" i="1" l="1"/>
  <c r="G25" i="1"/>
  <c r="H24" i="1"/>
  <c r="I25" i="1" l="1"/>
  <c r="G26" i="1"/>
  <c r="H25" i="1"/>
  <c r="G27" i="1" l="1"/>
  <c r="H26" i="1"/>
  <c r="I26" i="1"/>
  <c r="G28" i="1" l="1"/>
  <c r="H27" i="1"/>
  <c r="I27" i="1"/>
  <c r="H28" i="1" l="1"/>
  <c r="I28" i="1"/>
  <c r="G29" i="1"/>
  <c r="H29" i="1" l="1"/>
  <c r="I29" i="1"/>
  <c r="G30" i="1"/>
  <c r="I30" i="1" l="1"/>
  <c r="H30" i="1"/>
  <c r="G31" i="1"/>
  <c r="I31" i="1" l="1"/>
  <c r="H31" i="1"/>
  <c r="G32" i="1"/>
  <c r="H32" i="1" l="1"/>
  <c r="G33" i="1"/>
  <c r="I32" i="1"/>
  <c r="G34" i="1" l="1"/>
  <c r="I33" i="1"/>
  <c r="H33" i="1"/>
  <c r="G35" i="1" l="1"/>
  <c r="H34" i="1"/>
  <c r="I34" i="1"/>
  <c r="G36" i="1" l="1"/>
  <c r="H35" i="1"/>
  <c r="I35" i="1"/>
  <c r="G37" i="1" l="1"/>
  <c r="H36" i="1"/>
  <c r="I36" i="1"/>
  <c r="H37" i="1" l="1"/>
  <c r="G38" i="1"/>
  <c r="I37" i="1"/>
  <c r="I38" i="1" l="1"/>
  <c r="G39" i="1"/>
  <c r="H38" i="1"/>
  <c r="I39" i="1" l="1"/>
  <c r="G40" i="1"/>
  <c r="H39" i="1"/>
  <c r="I40" i="1" l="1"/>
  <c r="H40" i="1"/>
  <c r="G41" i="1"/>
  <c r="I41" i="1" l="1"/>
  <c r="G42" i="1"/>
  <c r="H41" i="1"/>
  <c r="G43" i="1" l="1"/>
  <c r="H42" i="1"/>
  <c r="I42" i="1"/>
  <c r="G44" i="1" l="1"/>
  <c r="H43" i="1"/>
  <c r="H44" i="1" s="1"/>
  <c r="I43" i="1"/>
  <c r="I44" i="1" s="1"/>
</calcChain>
</file>

<file path=xl/sharedStrings.xml><?xml version="1.0" encoding="utf-8"?>
<sst xmlns="http://schemas.openxmlformats.org/spreadsheetml/2006/main" count="186" uniqueCount="146">
  <si>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</si>
  <si>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</si>
  <si>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</si>
  <si>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</si>
  <si>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</si>
  <si>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</si>
  <si>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</si>
  <si>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</si>
  <si>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</si>
  <si>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</si>
  <si>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</si>
  <si>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</si>
  <si>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</si>
  <si>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</si>
  <si>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</si>
  <si>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</si>
  <si>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</si>
  <si>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</si>
  <si>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</si>
  <si>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</si>
  <si>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</si>
  <si>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</si>
  <si>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</si>
  <si>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</si>
  <si>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</si>
  <si>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</si>
  <si>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</si>
  <si>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</si>
  <si>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</si>
  <si>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</si>
  <si>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</si>
  <si>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</si>
  <si>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</si>
  <si>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</si>
  <si>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</si>
  <si>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</si>
  <si>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</si>
  <si>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</si>
  <si>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</si>
  <si>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</si>
  <si>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</si>
  <si>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</si>
  <si>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</si>
  <si>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</si>
  <si>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</si>
  <si>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</si>
  <si>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</si>
  <si>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</si>
  <si>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</si>
  <si>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</si>
  <si>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</si>
  <si>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</si>
  <si>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</si>
  <si>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</si>
  <si>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</si>
  <si>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</si>
  <si>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</si>
  <si>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</si>
  <si>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</si>
  <si>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</si>
  <si>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</si>
  <si>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</si>
  <si>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</si>
  <si>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</si>
  <si>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</si>
  <si>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</si>
  <si>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</si>
  <si>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</si>
  <si>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</si>
  <si>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</si>
  <si>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</si>
  <si>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</si>
  <si>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</si>
  <si>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</si>
  <si>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</si>
  <si>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Nordsee: Brest - End to End - Bergen - Mainz (3.8.-11.9.2004)</t>
  </si>
  <si>
    <r>
      <t>Statistik</t>
    </r>
    <r>
      <rPr>
        <b/>
        <sz val="20"/>
        <rFont val="Arial"/>
        <family val="2"/>
      </rPr>
      <t xml:space="preserve"> Nordsee: Brest - End to End - Bergen - Mainz (3.8.-11.9.2004)</t>
    </r>
  </si>
  <si>
    <t>Brest</t>
  </si>
  <si>
    <t>Lesneven - Mengleus - Plouescat - Santec - Roscoff - Kanal-Fähre Frankreich/England</t>
  </si>
  <si>
    <t>Plymouth</t>
  </si>
  <si>
    <t>Fähre - Torpoint - Looe - Fowey-Fähre - Truro - Hayle</t>
  </si>
  <si>
    <t>Penzance</t>
  </si>
  <si>
    <r>
      <t xml:space="preserve">St. Buryan - </t>
    </r>
    <r>
      <rPr>
        <b/>
        <sz val="10"/>
        <rFont val="Arial"/>
        <family val="2"/>
      </rPr>
      <t>LAND'S END (km 244)</t>
    </r>
    <r>
      <rPr>
        <sz val="10"/>
        <rFont val="Arial"/>
        <family val="2"/>
      </rPr>
      <t xml:space="preserve"> - St. Just - St. Ives - Hayle - St. Agnes</t>
    </r>
  </si>
  <si>
    <t>Newquay</t>
  </si>
  <si>
    <t>Padstow - Camel Trail - Altarnun - Launceston</t>
  </si>
  <si>
    <t>Okehampton</t>
  </si>
  <si>
    <t>Crediton - Bradninch - Taunton</t>
  </si>
  <si>
    <t>Glastonbury</t>
  </si>
  <si>
    <t>Wells - Bath - Stroud - Gloucester</t>
  </si>
  <si>
    <t>Newent</t>
  </si>
  <si>
    <t>Ledbury - Bromyard - Tenbury - Ludlow - Church Stretton - Frodesley</t>
  </si>
  <si>
    <t>Shrewsbury</t>
  </si>
  <si>
    <t>Ellesmere - Grenze England/Wales - Penley - Grenze Wales/England - Chester - Shropshire Union Canal - Ellesmere Port - Birkenhead - Fähre</t>
  </si>
  <si>
    <t>Liverpool</t>
  </si>
  <si>
    <t>Preston - Lancaster Canal - St. Michael's on Wyre - Lancaster - Kellet - Underbarrow</t>
  </si>
  <si>
    <t>Crook</t>
  </si>
  <si>
    <t>Windermere - Kirkstone Pass (454 m) - Greystoke - Hutton End - Carlisle - Grenze England/Schottland - Annan - Bankend</t>
  </si>
  <si>
    <t>Dumfries</t>
  </si>
  <si>
    <t>Moniaive - Dalmellington - Drongan - Stewarton</t>
  </si>
  <si>
    <t>Glasgow</t>
  </si>
  <si>
    <t>Loch Lomond</t>
  </si>
  <si>
    <t>Glencoe</t>
  </si>
  <si>
    <t>Loch Ness</t>
  </si>
  <si>
    <t>Beauly</t>
  </si>
  <si>
    <t>Dingwall - Alness - Tain - Bonar Bridge - Lairg</t>
  </si>
  <si>
    <t>Altnaharra</t>
  </si>
  <si>
    <t>Loch Naver</t>
  </si>
  <si>
    <t>Bettyhill</t>
  </si>
  <si>
    <r>
      <t xml:space="preserve">Thurso - Lyth - </t>
    </r>
    <r>
      <rPr>
        <b/>
        <sz val="10"/>
        <rFont val="Arial"/>
        <family val="2"/>
      </rPr>
      <t>JOHN O'GROATS (km 1887)</t>
    </r>
    <r>
      <rPr>
        <sz val="10"/>
        <rFont val="Arial"/>
        <family val="2"/>
      </rPr>
      <t xml:space="preserve"> - Orkney-Fähre - Burwick</t>
    </r>
  </si>
  <si>
    <t>Kirkwall</t>
  </si>
  <si>
    <t>Inselrundfahrt Orkney Mainland (Broch of Gurness - Brough of Birsay - Skara Brae - Stromness - Standing Stones of Stenness - Ring of Brodgar)</t>
  </si>
  <si>
    <t>Lerwick</t>
  </si>
  <si>
    <t>Inselrundfahrt Shetland Mainland (Sumburgh - Scalloway)</t>
  </si>
  <si>
    <t>Bergen</t>
  </si>
  <si>
    <t>Åsane - Tysse</t>
  </si>
  <si>
    <t>Kvanndal</t>
  </si>
  <si>
    <t>Fähre - Kinsarvik</t>
  </si>
  <si>
    <t>Geilo</t>
  </si>
  <si>
    <t>Kongsberg</t>
  </si>
  <si>
    <t>Hvittingfoss - Holmestrand - Horten - Fähre - Moss</t>
  </si>
  <si>
    <t>Sarpsborg</t>
  </si>
  <si>
    <t>Halden - Grenze Norwegen/Schweden - Östad</t>
  </si>
  <si>
    <t>Lysekil</t>
  </si>
  <si>
    <t>Fähre - Östersidan - Ängö - Fähre - Fruvik - Fähre - Malö - Fähre - Fröjdendal - Göteborg - Fähre Schweden/Dänemark</t>
  </si>
  <si>
    <t>Frederikshavn</t>
  </si>
  <si>
    <t>Skagen - Grenze Nordsee/Ostsee - Skagen</t>
  </si>
  <si>
    <t>Hirtshals</t>
  </si>
  <si>
    <t>Fjerritslev - Thisted</t>
  </si>
  <si>
    <t>Nörre Vorupör</t>
  </si>
  <si>
    <t>Agger - Fähre - Thyborön</t>
  </si>
  <si>
    <t>Henne Strand</t>
  </si>
  <si>
    <t>Esbjerg - Höjer - Grenze Dänemark/Deutschland Klanxbüll</t>
  </si>
  <si>
    <t>Niebüll</t>
  </si>
  <si>
    <t>Zug - Inselrundfahrt Sylt (Morsum - Süderende - Westerland - List - Ellenbogen - Westerland) - Zug</t>
  </si>
  <si>
    <t>Ockholm - Husum - Friedrichstadt - Tellingstedt - Fähre Hohenhörn - Nord-Ostsee-Kanal - Wilster - Glückstadt - Fähre - Wischhafen</t>
  </si>
  <si>
    <t>Neuland</t>
  </si>
  <si>
    <t>Abbenseth - Bremervörde - Hamme-Oste-Kanal - Worpswede - Grasdorf - Verden/Aller - Hoya</t>
  </si>
  <si>
    <t>Bücken</t>
  </si>
  <si>
    <t>Nienburg - Heimsen - Minden - Weser-Radweg (Uffeln - Rinteln)</t>
  </si>
  <si>
    <t>Fischbeck</t>
  </si>
  <si>
    <t>Weser-Radweg (Hameln - Höxter)</t>
  </si>
  <si>
    <t>Fulda-Radweg R1 (Kassel - Melsungen - Bad Hersfeld)</t>
  </si>
  <si>
    <t>Mengshausen</t>
  </si>
  <si>
    <t>Fulda-Radweg R1 - Fulda - Kinzig-Main-Radweg R3 (Hanau - Frankfurt)</t>
  </si>
  <si>
    <t>Mainz</t>
  </si>
  <si>
    <t>Hann. Münden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</si>
</sst>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B8FF-4246-4A23-B96A-F4F37021DDBF}">
  <sheetPr codeName="Tabelle1"/>
  <dimension ref="A1:AH50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75</v>
      </c>
      <c r="B1" s="50"/>
      <c r="C1" s="50"/>
      <c r="D1" s="50"/>
      <c r="E1" s="50"/>
      <c r="F1" s="51"/>
      <c r="G1" s="53" t="s">
        <v>76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44</v>
      </c>
      <c r="M3" s="24" t="s">
        <v>25</v>
      </c>
      <c r="N3" s="24" t="s">
        <v>14</v>
      </c>
      <c r="O3" s="25" t="s">
        <v>33</v>
      </c>
      <c r="P3" s="24" t="s">
        <v>43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25">
      <c r="A4" s="45" t="s">
        <v>66</v>
      </c>
      <c r="B4" s="46">
        <v>38202</v>
      </c>
      <c r="C4" s="47" t="s">
        <v>77</v>
      </c>
      <c r="D4" s="44" t="s">
        <v>78</v>
      </c>
      <c r="E4" s="4" t="s">
        <v>79</v>
      </c>
      <c r="F4" s="5">
        <v>92</v>
      </c>
      <c r="G4" s="12">
        <f>SUM(F4)</f>
        <v>92</v>
      </c>
      <c r="H4" s="13">
        <f>ROUND(PRODUCT(G4/1),0)</f>
        <v>92</v>
      </c>
      <c r="I4" s="13">
        <f>ROUND(PRODUCT(G4/COUNT(F4:F4)),0)</f>
        <v>92</v>
      </c>
      <c r="J4" s="38"/>
      <c r="K4" s="19">
        <f>SUM(J4)</f>
        <v>0</v>
      </c>
      <c r="L4" s="43" t="e">
        <f t="shared" ref="L4:L31" si="0">IF(F4=0,0,ROUND(PRODUCT(F4/SUM(HOUR(J4),PRODUCT(MINUTE(J4)/60))),1))</f>
        <v>#DIV/0!</v>
      </c>
      <c r="M4" s="33"/>
      <c r="N4" s="38"/>
      <c r="O4" s="19">
        <f>SUM(N4)</f>
        <v>0</v>
      </c>
      <c r="P4" s="43" t="e">
        <f t="shared" ref="P4:P31" si="1">IF(F4=0,0,ROUND(PRODUCT(F4/SUM(HOUR(N4),PRODUCT(MINUTE(N4)/60))),1))</f>
        <v>#DIV/0!</v>
      </c>
      <c r="Q4" s="19">
        <f t="shared" ref="Q4:Q31" si="2">SUM(N4,-J4)</f>
        <v>0</v>
      </c>
      <c r="R4" s="19">
        <f>SUM(Q4)</f>
        <v>0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31" si="3">SUM(S4,-T4,V4)</f>
        <v>0</v>
      </c>
      <c r="Y4" s="14">
        <f>SUM(X4)</f>
        <v>0</v>
      </c>
      <c r="Z4" s="14">
        <f t="shared" ref="Z4:Z31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5" t="s">
        <v>67</v>
      </c>
      <c r="B5" s="46">
        <v>38203</v>
      </c>
      <c r="C5" s="47" t="s">
        <v>79</v>
      </c>
      <c r="D5" s="44" t="s">
        <v>80</v>
      </c>
      <c r="E5" s="4" t="s">
        <v>81</v>
      </c>
      <c r="F5" s="5">
        <v>130</v>
      </c>
      <c r="G5" s="16">
        <f>SUM(G4,F5)</f>
        <v>222</v>
      </c>
      <c r="H5" s="10">
        <f>ROUND(PRODUCT(G5/2),0)</f>
        <v>111</v>
      </c>
      <c r="I5" s="10">
        <f>ROUND(PRODUCT(G5/COUNT(F4:F5)),0)</f>
        <v>111</v>
      </c>
      <c r="J5" s="39"/>
      <c r="K5" s="20">
        <f t="shared" ref="K5:K31" si="5">SUM(J5,K4)</f>
        <v>0</v>
      </c>
      <c r="L5" s="43" t="e">
        <f t="shared" si="0"/>
        <v>#DIV/0!</v>
      </c>
      <c r="M5" s="34"/>
      <c r="N5" s="39"/>
      <c r="O5" s="20">
        <f t="shared" ref="O5:O31" si="6">SUM(N5,O4)</f>
        <v>0</v>
      </c>
      <c r="P5" s="43" t="e">
        <f t="shared" si="1"/>
        <v>#DIV/0!</v>
      </c>
      <c r="Q5" s="20">
        <f t="shared" si="2"/>
        <v>0</v>
      </c>
      <c r="R5" s="20">
        <f>SUM(Q5,R4)</f>
        <v>0</v>
      </c>
      <c r="S5" s="10"/>
      <c r="T5" s="10"/>
      <c r="U5" s="17">
        <f>SUM(-S5,T5)</f>
        <v>0</v>
      </c>
      <c r="V5" s="28"/>
      <c r="W5" s="17">
        <f t="shared" ref="W5:W31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25.5">
      <c r="A6" s="45" t="s">
        <v>68</v>
      </c>
      <c r="B6" s="46">
        <v>38204</v>
      </c>
      <c r="C6" s="47" t="s">
        <v>81</v>
      </c>
      <c r="D6" s="44" t="s">
        <v>82</v>
      </c>
      <c r="E6" s="4" t="s">
        <v>83</v>
      </c>
      <c r="F6" s="5">
        <v>112</v>
      </c>
      <c r="G6" s="16">
        <f t="shared" ref="G6:G31" si="8">SUM(G5,F6)</f>
        <v>334</v>
      </c>
      <c r="H6" s="10">
        <f>ROUND(PRODUCT(G6/3),0)</f>
        <v>111</v>
      </c>
      <c r="I6" s="10">
        <f>ROUND(PRODUCT(G6/COUNT(F4:F6)),0)</f>
        <v>111</v>
      </c>
      <c r="J6" s="39"/>
      <c r="K6" s="20">
        <f t="shared" si="5"/>
        <v>0</v>
      </c>
      <c r="L6" s="43" t="e">
        <f t="shared" si="0"/>
        <v>#DIV/0!</v>
      </c>
      <c r="M6" s="34"/>
      <c r="N6" s="39"/>
      <c r="O6" s="20">
        <f t="shared" si="6"/>
        <v>0</v>
      </c>
      <c r="P6" s="43" t="e">
        <f t="shared" si="1"/>
        <v>#DIV/0!</v>
      </c>
      <c r="Q6" s="20">
        <f t="shared" si="2"/>
        <v>0</v>
      </c>
      <c r="R6" s="20">
        <f t="shared" ref="R6:R31" si="9">SUM(Q6,R5)</f>
        <v>0</v>
      </c>
      <c r="S6" s="10"/>
      <c r="T6" s="28"/>
      <c r="U6" s="17">
        <f t="shared" ref="U6:U31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31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31" si="12">SUM(AG6,-AF6)</f>
        <v>0</v>
      </c>
    </row>
    <row r="7" spans="1:34" ht="13">
      <c r="A7" s="45" t="s">
        <v>69</v>
      </c>
      <c r="B7" s="46">
        <v>38205</v>
      </c>
      <c r="C7" s="47" t="s">
        <v>83</v>
      </c>
      <c r="D7" s="44" t="s">
        <v>84</v>
      </c>
      <c r="E7" s="4" t="s">
        <v>85</v>
      </c>
      <c r="F7" s="5">
        <v>121</v>
      </c>
      <c r="G7" s="16">
        <f t="shared" si="8"/>
        <v>455</v>
      </c>
      <c r="H7" s="10">
        <f>ROUND(PRODUCT(G7/4),0)</f>
        <v>114</v>
      </c>
      <c r="I7" s="10">
        <f>ROUND(PRODUCT(G7/COUNT(F4:F7)),0)</f>
        <v>114</v>
      </c>
      <c r="J7" s="39"/>
      <c r="K7" s="20">
        <f t="shared" si="5"/>
        <v>0</v>
      </c>
      <c r="L7" s="43" t="e">
        <f t="shared" si="0"/>
        <v>#DIV/0!</v>
      </c>
      <c r="M7" s="35"/>
      <c r="N7" s="39"/>
      <c r="O7" s="20">
        <f t="shared" si="6"/>
        <v>0</v>
      </c>
      <c r="P7" s="43" t="e">
        <f t="shared" si="1"/>
        <v>#DIV/0!</v>
      </c>
      <c r="Q7" s="20">
        <f t="shared" si="2"/>
        <v>0</v>
      </c>
      <c r="R7" s="20">
        <f t="shared" si="9"/>
        <v>0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5" t="s">
        <v>70</v>
      </c>
      <c r="B8" s="46">
        <v>38206</v>
      </c>
      <c r="C8" s="47" t="s">
        <v>85</v>
      </c>
      <c r="D8" s="44" t="s">
        <v>86</v>
      </c>
      <c r="E8" s="4" t="s">
        <v>87</v>
      </c>
      <c r="F8" s="5">
        <v>127</v>
      </c>
      <c r="G8" s="16">
        <f t="shared" si="8"/>
        <v>582</v>
      </c>
      <c r="H8" s="10">
        <f>ROUND(PRODUCT(G8/5),0)</f>
        <v>116</v>
      </c>
      <c r="I8" s="10">
        <f>ROUND(PRODUCT(G8/COUNT(F4:F8)),0)</f>
        <v>116</v>
      </c>
      <c r="J8" s="39"/>
      <c r="K8" s="20">
        <f t="shared" si="5"/>
        <v>0</v>
      </c>
      <c r="L8" s="43" t="e">
        <f t="shared" si="0"/>
        <v>#DIV/0!</v>
      </c>
      <c r="M8" s="35"/>
      <c r="N8" s="39"/>
      <c r="O8" s="20">
        <f t="shared" si="6"/>
        <v>0</v>
      </c>
      <c r="P8" s="43" t="e">
        <f t="shared" si="1"/>
        <v>#DIV/0!</v>
      </c>
      <c r="Q8" s="20">
        <f t="shared" si="2"/>
        <v>0</v>
      </c>
      <c r="R8" s="20">
        <f t="shared" si="9"/>
        <v>0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5" t="s">
        <v>71</v>
      </c>
      <c r="B9" s="46">
        <v>38207</v>
      </c>
      <c r="C9" s="47" t="s">
        <v>87</v>
      </c>
      <c r="D9" s="44" t="s">
        <v>88</v>
      </c>
      <c r="E9" s="4" t="s">
        <v>89</v>
      </c>
      <c r="F9" s="5">
        <v>121</v>
      </c>
      <c r="G9" s="16">
        <f t="shared" si="8"/>
        <v>703</v>
      </c>
      <c r="H9" s="10">
        <f>ROUND(PRODUCT(G9/6),0)</f>
        <v>117</v>
      </c>
      <c r="I9" s="10">
        <f>ROUND(PRODUCT(G9/COUNT(F4:F9)),0)</f>
        <v>117</v>
      </c>
      <c r="J9" s="39"/>
      <c r="K9" s="20">
        <f t="shared" si="5"/>
        <v>0</v>
      </c>
      <c r="L9" s="43" t="e">
        <f t="shared" si="0"/>
        <v>#DIV/0!</v>
      </c>
      <c r="M9" s="35"/>
      <c r="N9" s="39"/>
      <c r="O9" s="20">
        <f t="shared" si="6"/>
        <v>0</v>
      </c>
      <c r="P9" s="43" t="e">
        <f t="shared" si="1"/>
        <v>#DIV/0!</v>
      </c>
      <c r="Q9" s="20">
        <f t="shared" si="2"/>
        <v>0</v>
      </c>
      <c r="R9" s="20">
        <f t="shared" si="9"/>
        <v>0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5" t="s">
        <v>72</v>
      </c>
      <c r="B10" s="46">
        <v>38208</v>
      </c>
      <c r="C10" s="47" t="s">
        <v>89</v>
      </c>
      <c r="D10" s="44" t="s">
        <v>90</v>
      </c>
      <c r="E10" s="4" t="s">
        <v>91</v>
      </c>
      <c r="F10" s="5">
        <v>116</v>
      </c>
      <c r="G10" s="16">
        <f t="shared" si="8"/>
        <v>819</v>
      </c>
      <c r="H10" s="10">
        <f>ROUND(PRODUCT(G10/7),0)</f>
        <v>117</v>
      </c>
      <c r="I10" s="10">
        <f>ROUND(PRODUCT(G10/COUNT(F4:F10)),0)</f>
        <v>117</v>
      </c>
      <c r="J10" s="39"/>
      <c r="K10" s="20">
        <f t="shared" si="5"/>
        <v>0</v>
      </c>
      <c r="L10" s="43" t="e">
        <f t="shared" si="0"/>
        <v>#DIV/0!</v>
      </c>
      <c r="M10" s="34"/>
      <c r="N10" s="39"/>
      <c r="O10" s="20">
        <f t="shared" si="6"/>
        <v>0</v>
      </c>
      <c r="P10" s="43" t="e">
        <f t="shared" si="1"/>
        <v>#DIV/0!</v>
      </c>
      <c r="Q10" s="20">
        <f t="shared" si="2"/>
        <v>0</v>
      </c>
      <c r="R10" s="20">
        <f t="shared" si="9"/>
        <v>0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25">
      <c r="A11" s="44" t="s">
        <v>73</v>
      </c>
      <c r="B11" s="46">
        <v>38209</v>
      </c>
      <c r="C11" s="47" t="s">
        <v>91</v>
      </c>
      <c r="D11" s="44" t="s">
        <v>92</v>
      </c>
      <c r="E11" s="4" t="s">
        <v>93</v>
      </c>
      <c r="F11" s="5">
        <v>105</v>
      </c>
      <c r="G11" s="16">
        <f t="shared" si="8"/>
        <v>924</v>
      </c>
      <c r="H11" s="10">
        <f>ROUND(PRODUCT(G11/8),0)</f>
        <v>116</v>
      </c>
      <c r="I11" s="10">
        <f>ROUND(PRODUCT(G11/COUNT(F4:F11)),0)</f>
        <v>116</v>
      </c>
      <c r="J11" s="39"/>
      <c r="K11" s="20">
        <f t="shared" si="5"/>
        <v>0</v>
      </c>
      <c r="L11" s="43" t="e">
        <f t="shared" si="0"/>
        <v>#DIV/0!</v>
      </c>
      <c r="M11" s="35"/>
      <c r="N11" s="39"/>
      <c r="O11" s="20">
        <f t="shared" si="6"/>
        <v>0</v>
      </c>
      <c r="P11" s="43" t="e">
        <f t="shared" si="1"/>
        <v>#DIV/0!</v>
      </c>
      <c r="Q11" s="20">
        <f t="shared" si="2"/>
        <v>0</v>
      </c>
      <c r="R11" s="20">
        <f t="shared" si="9"/>
        <v>0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44" t="s">
        <v>74</v>
      </c>
      <c r="B12" s="46">
        <v>38210</v>
      </c>
      <c r="C12" s="47"/>
      <c r="D12" s="44" t="s">
        <v>93</v>
      </c>
      <c r="E12" s="4"/>
      <c r="F12" s="5"/>
      <c r="G12" s="16">
        <f t="shared" si="8"/>
        <v>924</v>
      </c>
      <c r="H12" s="10">
        <f>ROUND(PRODUCT(G12/9),0)</f>
        <v>103</v>
      </c>
      <c r="I12" s="10">
        <f>ROUND(PRODUCT(G12/COUNT(F4:F12)),0)</f>
        <v>116</v>
      </c>
      <c r="J12" s="39"/>
      <c r="K12" s="20">
        <f t="shared" si="5"/>
        <v>0</v>
      </c>
      <c r="L12" s="43">
        <f t="shared" si="0"/>
        <v>0</v>
      </c>
      <c r="M12" s="34"/>
      <c r="N12" s="39"/>
      <c r="O12" s="20">
        <f t="shared" si="6"/>
        <v>0</v>
      </c>
      <c r="P12" s="43">
        <f t="shared" si="1"/>
        <v>0</v>
      </c>
      <c r="Q12" s="20">
        <f t="shared" si="2"/>
        <v>0</v>
      </c>
      <c r="R12" s="20">
        <f t="shared" si="9"/>
        <v>0</v>
      </c>
      <c r="S12" s="10"/>
      <c r="T12" s="10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10"/>
      <c r="AB12" s="10"/>
      <c r="AC12" s="29"/>
      <c r="AD12" s="28"/>
      <c r="AE12" s="29"/>
      <c r="AF12" s="29"/>
      <c r="AG12" s="29"/>
      <c r="AH12" s="18">
        <f t="shared" si="12"/>
        <v>0</v>
      </c>
    </row>
    <row r="13" spans="1:34" ht="25">
      <c r="A13" s="44" t="s">
        <v>5</v>
      </c>
      <c r="B13" s="46">
        <v>38211</v>
      </c>
      <c r="C13" s="47" t="s">
        <v>93</v>
      </c>
      <c r="D13" s="44" t="s">
        <v>94</v>
      </c>
      <c r="E13" s="4" t="s">
        <v>95</v>
      </c>
      <c r="F13" s="5">
        <v>137</v>
      </c>
      <c r="G13" s="16">
        <f t="shared" si="8"/>
        <v>1061</v>
      </c>
      <c r="H13" s="10">
        <f>ROUND(PRODUCT(G13/10),0)</f>
        <v>106</v>
      </c>
      <c r="I13" s="10">
        <f>ROUND(PRODUCT(G13/COUNT(F4:F13)),0)</f>
        <v>118</v>
      </c>
      <c r="J13" s="39"/>
      <c r="K13" s="20">
        <f t="shared" si="5"/>
        <v>0</v>
      </c>
      <c r="L13" s="43" t="e">
        <f t="shared" si="0"/>
        <v>#DIV/0!</v>
      </c>
      <c r="M13" s="35"/>
      <c r="N13" s="39"/>
      <c r="O13" s="20">
        <f t="shared" si="6"/>
        <v>0</v>
      </c>
      <c r="P13" s="43" t="e">
        <f t="shared" si="1"/>
        <v>#DIV/0!</v>
      </c>
      <c r="Q13" s="20">
        <f t="shared" si="2"/>
        <v>0</v>
      </c>
      <c r="R13" s="20">
        <f t="shared" si="9"/>
        <v>0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25">
      <c r="A14" s="44" t="s">
        <v>7</v>
      </c>
      <c r="B14" s="46">
        <v>38212</v>
      </c>
      <c r="C14" s="47" t="s">
        <v>95</v>
      </c>
      <c r="D14" s="44" t="s">
        <v>96</v>
      </c>
      <c r="E14" s="4" t="s">
        <v>97</v>
      </c>
      <c r="F14" s="5">
        <v>134</v>
      </c>
      <c r="G14" s="16">
        <f t="shared" si="8"/>
        <v>1195</v>
      </c>
      <c r="H14" s="10">
        <f>ROUND(PRODUCT(G14/11),0)</f>
        <v>109</v>
      </c>
      <c r="I14" s="10">
        <f>ROUND(PRODUCT(G14/COUNT(F4:F14)),0)</f>
        <v>120</v>
      </c>
      <c r="J14" s="39"/>
      <c r="K14" s="20">
        <f t="shared" si="5"/>
        <v>0</v>
      </c>
      <c r="L14" s="43" t="e">
        <f t="shared" si="0"/>
        <v>#DIV/0!</v>
      </c>
      <c r="M14" s="35"/>
      <c r="N14" s="39"/>
      <c r="O14" s="20">
        <f t="shared" si="6"/>
        <v>0</v>
      </c>
      <c r="P14" s="43" t="e">
        <f t="shared" si="1"/>
        <v>#DIV/0!</v>
      </c>
      <c r="Q14" s="20">
        <f t="shared" si="2"/>
        <v>0</v>
      </c>
      <c r="R14" s="20">
        <f t="shared" si="9"/>
        <v>0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44" t="s">
        <v>35</v>
      </c>
      <c r="B15" s="46">
        <v>38213</v>
      </c>
      <c r="C15" s="47" t="s">
        <v>97</v>
      </c>
      <c r="D15" s="44" t="s">
        <v>98</v>
      </c>
      <c r="E15" s="4" t="s">
        <v>99</v>
      </c>
      <c r="F15" s="5">
        <v>160</v>
      </c>
      <c r="G15" s="16">
        <f t="shared" si="8"/>
        <v>1355</v>
      </c>
      <c r="H15" s="10">
        <f>ROUND(PRODUCT(G15/12),0)</f>
        <v>113</v>
      </c>
      <c r="I15" s="10">
        <f>ROUND(PRODUCT(G15/COUNT(F4:F15)),0)</f>
        <v>123</v>
      </c>
      <c r="J15" s="39"/>
      <c r="K15" s="20">
        <f t="shared" si="5"/>
        <v>0</v>
      </c>
      <c r="L15" s="43" t="e">
        <f t="shared" si="0"/>
        <v>#DIV/0!</v>
      </c>
      <c r="M15" s="34"/>
      <c r="N15" s="39"/>
      <c r="O15" s="20">
        <f t="shared" si="6"/>
        <v>0</v>
      </c>
      <c r="P15" s="43" t="e">
        <f t="shared" si="1"/>
        <v>#DIV/0!</v>
      </c>
      <c r="Q15" s="20">
        <f t="shared" si="2"/>
        <v>0</v>
      </c>
      <c r="R15" s="20">
        <f t="shared" si="9"/>
        <v>0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44" t="s">
        <v>36</v>
      </c>
      <c r="B16" s="46">
        <v>38214</v>
      </c>
      <c r="C16" s="47"/>
      <c r="D16" s="44" t="s">
        <v>99</v>
      </c>
      <c r="E16" s="4"/>
      <c r="F16" s="5"/>
      <c r="G16" s="16">
        <f t="shared" si="8"/>
        <v>1355</v>
      </c>
      <c r="H16" s="10">
        <f>ROUND(PRODUCT(G16/13),0)</f>
        <v>104</v>
      </c>
      <c r="I16" s="10">
        <f>ROUND(PRODUCT(G16/COUNT(F4:F16)),0)</f>
        <v>123</v>
      </c>
      <c r="J16" s="39"/>
      <c r="K16" s="20">
        <f t="shared" si="5"/>
        <v>0</v>
      </c>
      <c r="L16" s="43">
        <f t="shared" si="0"/>
        <v>0</v>
      </c>
      <c r="M16" s="34"/>
      <c r="N16" s="39"/>
      <c r="O16" s="20">
        <f t="shared" si="6"/>
        <v>0</v>
      </c>
      <c r="P16" s="43">
        <f t="shared" si="1"/>
        <v>0</v>
      </c>
      <c r="Q16" s="20">
        <f t="shared" si="2"/>
        <v>0</v>
      </c>
      <c r="R16" s="20">
        <f t="shared" si="9"/>
        <v>0</v>
      </c>
      <c r="S16" s="10"/>
      <c r="T16" s="10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10"/>
      <c r="AB16" s="10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44" t="s">
        <v>37</v>
      </c>
      <c r="B17" s="46">
        <v>38215</v>
      </c>
      <c r="C17" s="47" t="s">
        <v>99</v>
      </c>
      <c r="D17" s="44" t="s">
        <v>100</v>
      </c>
      <c r="E17" s="4" t="s">
        <v>101</v>
      </c>
      <c r="F17" s="5">
        <v>144</v>
      </c>
      <c r="G17" s="16">
        <f t="shared" si="8"/>
        <v>1499</v>
      </c>
      <c r="H17" s="10">
        <f>ROUND(PRODUCT(G17/14),0)</f>
        <v>107</v>
      </c>
      <c r="I17" s="10">
        <f>ROUND(PRODUCT(G17/COUNT(F4:F17)),0)</f>
        <v>125</v>
      </c>
      <c r="J17" s="39"/>
      <c r="K17" s="20">
        <f t="shared" si="5"/>
        <v>0</v>
      </c>
      <c r="L17" s="43" t="e">
        <f t="shared" si="0"/>
        <v>#DIV/0!</v>
      </c>
      <c r="M17" s="34"/>
      <c r="N17" s="39"/>
      <c r="O17" s="20">
        <f t="shared" si="6"/>
        <v>0</v>
      </c>
      <c r="P17" s="43" t="e">
        <f t="shared" si="1"/>
        <v>#DIV/0!</v>
      </c>
      <c r="Q17" s="20">
        <f t="shared" si="2"/>
        <v>0</v>
      </c>
      <c r="R17" s="20">
        <f t="shared" si="9"/>
        <v>0</v>
      </c>
      <c r="S17" s="10"/>
      <c r="T17" s="10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10"/>
      <c r="AB17" s="10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44" t="s">
        <v>38</v>
      </c>
      <c r="B18" s="46">
        <v>38216</v>
      </c>
      <c r="C18" s="47" t="s">
        <v>101</v>
      </c>
      <c r="D18" s="44" t="s">
        <v>102</v>
      </c>
      <c r="E18" s="4" t="s">
        <v>103</v>
      </c>
      <c r="F18" s="5">
        <v>134</v>
      </c>
      <c r="G18" s="16">
        <f t="shared" si="8"/>
        <v>1633</v>
      </c>
      <c r="H18" s="10">
        <f>ROUND(PRODUCT(G18/15),0)</f>
        <v>109</v>
      </c>
      <c r="I18" s="10">
        <f>ROUND(PRODUCT(G18/COUNT(F4:F18)),0)</f>
        <v>126</v>
      </c>
      <c r="J18" s="39"/>
      <c r="K18" s="20">
        <f t="shared" si="5"/>
        <v>0</v>
      </c>
      <c r="L18" s="43" t="e">
        <f t="shared" si="0"/>
        <v>#DIV/0!</v>
      </c>
      <c r="M18" s="34"/>
      <c r="N18" s="39"/>
      <c r="O18" s="20">
        <f t="shared" si="6"/>
        <v>0</v>
      </c>
      <c r="P18" s="43" t="e">
        <f t="shared" si="1"/>
        <v>#DIV/0!</v>
      </c>
      <c r="Q18" s="20">
        <f t="shared" si="2"/>
        <v>0</v>
      </c>
      <c r="R18" s="20">
        <f t="shared" si="9"/>
        <v>0</v>
      </c>
      <c r="S18" s="28"/>
      <c r="T18" s="10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10"/>
      <c r="AB18" s="10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44" t="s">
        <v>39</v>
      </c>
      <c r="B19" s="46">
        <v>38217</v>
      </c>
      <c r="C19" s="47" t="s">
        <v>103</v>
      </c>
      <c r="D19" s="44" t="s">
        <v>104</v>
      </c>
      <c r="E19" s="4" t="s">
        <v>105</v>
      </c>
      <c r="F19" s="5">
        <v>128</v>
      </c>
      <c r="G19" s="16">
        <f t="shared" si="8"/>
        <v>1761</v>
      </c>
      <c r="H19" s="10">
        <f>ROUND(PRODUCT(G19/16),0)</f>
        <v>110</v>
      </c>
      <c r="I19" s="10">
        <f>ROUND(PRODUCT(G19/COUNT(F4:F19)),0)</f>
        <v>126</v>
      </c>
      <c r="J19" s="39"/>
      <c r="K19" s="20">
        <f t="shared" si="5"/>
        <v>0</v>
      </c>
      <c r="L19" s="43" t="e">
        <f t="shared" si="0"/>
        <v>#DIV/0!</v>
      </c>
      <c r="M19" s="34"/>
      <c r="N19" s="39"/>
      <c r="O19" s="20">
        <f t="shared" si="6"/>
        <v>0</v>
      </c>
      <c r="P19" s="43" t="e">
        <f t="shared" si="1"/>
        <v>#DIV/0!</v>
      </c>
      <c r="Q19" s="20">
        <f t="shared" si="2"/>
        <v>0</v>
      </c>
      <c r="R19" s="20">
        <f t="shared" si="9"/>
        <v>0</v>
      </c>
      <c r="S19" s="10"/>
      <c r="T19" s="10"/>
      <c r="U19" s="17">
        <f t="shared" si="10"/>
        <v>0</v>
      </c>
      <c r="V19" s="28"/>
      <c r="W19" s="17">
        <f t="shared" si="7"/>
        <v>0</v>
      </c>
      <c r="X19" s="10">
        <f t="shared" si="3"/>
        <v>0</v>
      </c>
      <c r="Y19" s="17">
        <f t="shared" si="11"/>
        <v>0</v>
      </c>
      <c r="Z19" s="17">
        <f t="shared" si="4"/>
        <v>0</v>
      </c>
      <c r="AA19" s="10"/>
      <c r="AB19" s="10"/>
      <c r="AC19" s="29"/>
      <c r="AD19" s="28"/>
      <c r="AE19" s="29"/>
      <c r="AF19" s="29"/>
      <c r="AG19" s="29"/>
      <c r="AH19" s="18">
        <f t="shared" si="12"/>
        <v>0</v>
      </c>
    </row>
    <row r="20" spans="1:34" ht="13">
      <c r="A20" s="44" t="s">
        <v>40</v>
      </c>
      <c r="B20" s="46">
        <v>38218</v>
      </c>
      <c r="C20" s="47" t="s">
        <v>105</v>
      </c>
      <c r="D20" s="44" t="s">
        <v>106</v>
      </c>
      <c r="E20" s="4" t="s">
        <v>107</v>
      </c>
      <c r="F20" s="5">
        <v>40</v>
      </c>
      <c r="G20" s="16">
        <f t="shared" si="8"/>
        <v>1801</v>
      </c>
      <c r="H20" s="10">
        <f>ROUND(PRODUCT(G20/17),0)</f>
        <v>106</v>
      </c>
      <c r="I20" s="10">
        <f>ROUND(PRODUCT(G20/COUNT(F4:F20)),0)</f>
        <v>120</v>
      </c>
      <c r="J20" s="39"/>
      <c r="K20" s="20">
        <f t="shared" si="5"/>
        <v>0</v>
      </c>
      <c r="L20" s="43" t="e">
        <f t="shared" si="0"/>
        <v>#DIV/0!</v>
      </c>
      <c r="M20" s="34"/>
      <c r="N20" s="39"/>
      <c r="O20" s="20">
        <f t="shared" si="6"/>
        <v>0</v>
      </c>
      <c r="P20" s="43" t="e">
        <f t="shared" si="1"/>
        <v>#DIV/0!</v>
      </c>
      <c r="Q20" s="20">
        <f t="shared" si="2"/>
        <v>0</v>
      </c>
      <c r="R20" s="20">
        <f t="shared" si="9"/>
        <v>0</v>
      </c>
      <c r="S20" s="10"/>
      <c r="T20" s="10"/>
      <c r="U20" s="17">
        <f t="shared" si="10"/>
        <v>0</v>
      </c>
      <c r="V20" s="28"/>
      <c r="W20" s="17">
        <f t="shared" si="7"/>
        <v>0</v>
      </c>
      <c r="X20" s="10">
        <f t="shared" si="3"/>
        <v>0</v>
      </c>
      <c r="Y20" s="17">
        <f t="shared" si="11"/>
        <v>0</v>
      </c>
      <c r="Z20" s="17">
        <f t="shared" si="4"/>
        <v>0</v>
      </c>
      <c r="AA20" s="10"/>
      <c r="AB20" s="10"/>
      <c r="AC20" s="29"/>
      <c r="AD20" s="28"/>
      <c r="AE20" s="29"/>
      <c r="AF20" s="29"/>
      <c r="AG20" s="29"/>
      <c r="AH20" s="18">
        <f t="shared" si="12"/>
        <v>0</v>
      </c>
    </row>
    <row r="21" spans="1:34" ht="13">
      <c r="A21" s="44" t="s">
        <v>41</v>
      </c>
      <c r="B21" s="46">
        <v>38219</v>
      </c>
      <c r="C21" s="47" t="s">
        <v>107</v>
      </c>
      <c r="D21" s="44" t="s">
        <v>108</v>
      </c>
      <c r="E21" s="4" t="s">
        <v>109</v>
      </c>
      <c r="F21" s="5">
        <v>121</v>
      </c>
      <c r="G21" s="16">
        <f t="shared" si="8"/>
        <v>1922</v>
      </c>
      <c r="H21" s="10">
        <f>ROUND(PRODUCT(G21/18),0)</f>
        <v>107</v>
      </c>
      <c r="I21" s="10">
        <f>ROUND(PRODUCT(G21/COUNT(F4:F21)),0)</f>
        <v>120</v>
      </c>
      <c r="J21" s="39"/>
      <c r="K21" s="20">
        <f t="shared" si="5"/>
        <v>0</v>
      </c>
      <c r="L21" s="43" t="e">
        <f t="shared" si="0"/>
        <v>#DIV/0!</v>
      </c>
      <c r="M21" s="35"/>
      <c r="N21" s="39"/>
      <c r="O21" s="20">
        <f t="shared" si="6"/>
        <v>0</v>
      </c>
      <c r="P21" s="43" t="e">
        <f t="shared" si="1"/>
        <v>#DIV/0!</v>
      </c>
      <c r="Q21" s="20">
        <f t="shared" si="2"/>
        <v>0</v>
      </c>
      <c r="R21" s="20">
        <f t="shared" si="9"/>
        <v>0</v>
      </c>
      <c r="S21" s="28"/>
      <c r="T21" s="28"/>
      <c r="U21" s="17">
        <f t="shared" si="10"/>
        <v>0</v>
      </c>
      <c r="V21" s="28"/>
      <c r="W21" s="17">
        <f t="shared" si="7"/>
        <v>0</v>
      </c>
      <c r="X21" s="10">
        <f t="shared" si="3"/>
        <v>0</v>
      </c>
      <c r="Y21" s="17">
        <f t="shared" si="11"/>
        <v>0</v>
      </c>
      <c r="Z21" s="17">
        <f t="shared" si="4"/>
        <v>0</v>
      </c>
      <c r="AA21" s="28"/>
      <c r="AB21" s="28"/>
      <c r="AC21" s="29"/>
      <c r="AD21" s="28"/>
      <c r="AE21" s="29"/>
      <c r="AF21" s="29"/>
      <c r="AG21" s="29"/>
      <c r="AH21" s="18">
        <f t="shared" si="12"/>
        <v>0</v>
      </c>
    </row>
    <row r="22" spans="1:34" ht="13">
      <c r="A22" s="44" t="s">
        <v>42</v>
      </c>
      <c r="B22" s="46">
        <v>38220</v>
      </c>
      <c r="C22" s="47"/>
      <c r="D22" s="44" t="s">
        <v>109</v>
      </c>
      <c r="E22" s="4"/>
      <c r="F22" s="5"/>
      <c r="G22" s="16">
        <f t="shared" si="8"/>
        <v>1922</v>
      </c>
      <c r="H22" s="10">
        <f>ROUND(PRODUCT(G22/19),0)</f>
        <v>101</v>
      </c>
      <c r="I22" s="10">
        <f>ROUND(PRODUCT(G22/COUNT(F4:F22)),0)</f>
        <v>120</v>
      </c>
      <c r="J22" s="39"/>
      <c r="K22" s="20">
        <f t="shared" si="5"/>
        <v>0</v>
      </c>
      <c r="L22" s="43">
        <f t="shared" si="0"/>
        <v>0</v>
      </c>
      <c r="M22" s="35"/>
      <c r="N22" s="39"/>
      <c r="O22" s="20">
        <f t="shared" si="6"/>
        <v>0</v>
      </c>
      <c r="P22" s="43">
        <f t="shared" si="1"/>
        <v>0</v>
      </c>
      <c r="Q22" s="20">
        <f t="shared" si="2"/>
        <v>0</v>
      </c>
      <c r="R22" s="20">
        <f t="shared" si="9"/>
        <v>0</v>
      </c>
      <c r="S22" s="28"/>
      <c r="T22" s="28"/>
      <c r="U22" s="17">
        <f t="shared" si="10"/>
        <v>0</v>
      </c>
      <c r="V22" s="28"/>
      <c r="W22" s="17">
        <f t="shared" si="7"/>
        <v>0</v>
      </c>
      <c r="X22" s="10">
        <f t="shared" si="3"/>
        <v>0</v>
      </c>
      <c r="Y22" s="17">
        <f t="shared" si="11"/>
        <v>0</v>
      </c>
      <c r="Z22" s="17">
        <f t="shared" si="4"/>
        <v>0</v>
      </c>
      <c r="AA22" s="28"/>
      <c r="AB22" s="28"/>
      <c r="AC22" s="29"/>
      <c r="AD22" s="28"/>
      <c r="AE22" s="29"/>
      <c r="AF22" s="29"/>
      <c r="AG22" s="29"/>
      <c r="AH22" s="18">
        <f t="shared" si="12"/>
        <v>0</v>
      </c>
    </row>
    <row r="23" spans="1:34" ht="37.5">
      <c r="A23" s="44" t="s">
        <v>45</v>
      </c>
      <c r="B23" s="46">
        <v>38221</v>
      </c>
      <c r="C23" s="47" t="s">
        <v>109</v>
      </c>
      <c r="D23" s="44" t="s">
        <v>110</v>
      </c>
      <c r="E23" s="4" t="s">
        <v>109</v>
      </c>
      <c r="F23" s="5">
        <v>106</v>
      </c>
      <c r="G23" s="16">
        <f t="shared" si="8"/>
        <v>2028</v>
      </c>
      <c r="H23" s="10">
        <f>ROUND(PRODUCT(G23/20),0)</f>
        <v>101</v>
      </c>
      <c r="I23" s="10">
        <f>ROUND(PRODUCT(G23/COUNT(F4:F23)),0)</f>
        <v>119</v>
      </c>
      <c r="J23" s="39"/>
      <c r="K23" s="20">
        <f t="shared" si="5"/>
        <v>0</v>
      </c>
      <c r="L23" s="43" t="e">
        <f t="shared" si="0"/>
        <v>#DIV/0!</v>
      </c>
      <c r="M23" s="35"/>
      <c r="N23" s="39"/>
      <c r="O23" s="20">
        <f t="shared" si="6"/>
        <v>0</v>
      </c>
      <c r="P23" s="43" t="e">
        <f t="shared" si="1"/>
        <v>#DIV/0!</v>
      </c>
      <c r="Q23" s="20">
        <f t="shared" si="2"/>
        <v>0</v>
      </c>
      <c r="R23" s="20">
        <f t="shared" si="9"/>
        <v>0</v>
      </c>
      <c r="S23" s="28"/>
      <c r="T23" s="28"/>
      <c r="U23" s="17">
        <f t="shared" si="10"/>
        <v>0</v>
      </c>
      <c r="V23" s="28"/>
      <c r="W23" s="17">
        <f t="shared" si="7"/>
        <v>0</v>
      </c>
      <c r="X23" s="10">
        <f t="shared" si="3"/>
        <v>0</v>
      </c>
      <c r="Y23" s="17">
        <f t="shared" si="11"/>
        <v>0</v>
      </c>
      <c r="Z23" s="17">
        <f t="shared" si="4"/>
        <v>0</v>
      </c>
      <c r="AA23" s="28"/>
      <c r="AB23" s="28"/>
      <c r="AC23" s="29"/>
      <c r="AD23" s="28"/>
      <c r="AE23" s="29"/>
      <c r="AF23" s="29"/>
      <c r="AG23" s="29"/>
      <c r="AH23" s="18">
        <f t="shared" si="12"/>
        <v>0</v>
      </c>
    </row>
    <row r="24" spans="1:34" ht="13">
      <c r="A24" s="44" t="s">
        <v>46</v>
      </c>
      <c r="B24" s="46">
        <v>38222</v>
      </c>
      <c r="C24" s="47" t="s">
        <v>111</v>
      </c>
      <c r="D24" s="44" t="s">
        <v>112</v>
      </c>
      <c r="E24" s="4" t="s">
        <v>111</v>
      </c>
      <c r="F24" s="5">
        <v>100</v>
      </c>
      <c r="G24" s="16">
        <f t="shared" si="8"/>
        <v>2128</v>
      </c>
      <c r="H24" s="10">
        <f>ROUND(PRODUCT(G24/21),0)</f>
        <v>101</v>
      </c>
      <c r="I24" s="10">
        <f>ROUND(PRODUCT(G24/COUNT(F4:F24)),0)</f>
        <v>118</v>
      </c>
      <c r="J24" s="39"/>
      <c r="K24" s="20">
        <f t="shared" si="5"/>
        <v>0</v>
      </c>
      <c r="L24" s="43" t="e">
        <f t="shared" si="0"/>
        <v>#DIV/0!</v>
      </c>
      <c r="M24" s="35"/>
      <c r="N24" s="39"/>
      <c r="O24" s="20">
        <f t="shared" si="6"/>
        <v>0</v>
      </c>
      <c r="P24" s="43" t="e">
        <f t="shared" si="1"/>
        <v>#DIV/0!</v>
      </c>
      <c r="Q24" s="20">
        <f t="shared" si="2"/>
        <v>0</v>
      </c>
      <c r="R24" s="20">
        <f t="shared" si="9"/>
        <v>0</v>
      </c>
      <c r="S24" s="28"/>
      <c r="T24" s="28"/>
      <c r="U24" s="17">
        <f t="shared" si="10"/>
        <v>0</v>
      </c>
      <c r="V24" s="28"/>
      <c r="W24" s="17">
        <f t="shared" si="7"/>
        <v>0</v>
      </c>
      <c r="X24" s="10">
        <f t="shared" si="3"/>
        <v>0</v>
      </c>
      <c r="Y24" s="17">
        <f t="shared" si="11"/>
        <v>0</v>
      </c>
      <c r="Z24" s="17">
        <f t="shared" si="4"/>
        <v>0</v>
      </c>
      <c r="AA24" s="28"/>
      <c r="AB24" s="28"/>
      <c r="AC24" s="29"/>
      <c r="AD24" s="28"/>
      <c r="AE24" s="29"/>
      <c r="AF24" s="29"/>
      <c r="AG24" s="29"/>
      <c r="AH24" s="18">
        <f t="shared" si="12"/>
        <v>0</v>
      </c>
    </row>
    <row r="25" spans="1:34" ht="13">
      <c r="A25" s="44" t="s">
        <v>47</v>
      </c>
      <c r="B25" s="46">
        <v>38223</v>
      </c>
      <c r="C25" s="47"/>
      <c r="D25" s="44" t="s">
        <v>113</v>
      </c>
      <c r="E25" s="4"/>
      <c r="F25" s="5"/>
      <c r="G25" s="16">
        <f t="shared" si="8"/>
        <v>2128</v>
      </c>
      <c r="H25" s="10">
        <f>ROUND(PRODUCT(G25/22),0)</f>
        <v>97</v>
      </c>
      <c r="I25" s="10">
        <f>ROUND(PRODUCT(G25/COUNT(F4:F25)),0)</f>
        <v>118</v>
      </c>
      <c r="J25" s="39"/>
      <c r="K25" s="20">
        <f t="shared" si="5"/>
        <v>0</v>
      </c>
      <c r="L25" s="43">
        <f t="shared" si="0"/>
        <v>0</v>
      </c>
      <c r="M25" s="35"/>
      <c r="N25" s="39"/>
      <c r="O25" s="20">
        <f t="shared" si="6"/>
        <v>0</v>
      </c>
      <c r="P25" s="43">
        <f t="shared" si="1"/>
        <v>0</v>
      </c>
      <c r="Q25" s="20">
        <f t="shared" si="2"/>
        <v>0</v>
      </c>
      <c r="R25" s="20">
        <f t="shared" si="9"/>
        <v>0</v>
      </c>
      <c r="S25" s="28"/>
      <c r="T25" s="28"/>
      <c r="U25" s="17">
        <f t="shared" si="10"/>
        <v>0</v>
      </c>
      <c r="V25" s="28"/>
      <c r="W25" s="17">
        <f t="shared" si="7"/>
        <v>0</v>
      </c>
      <c r="X25" s="10">
        <f t="shared" si="3"/>
        <v>0</v>
      </c>
      <c r="Y25" s="17">
        <f t="shared" si="11"/>
        <v>0</v>
      </c>
      <c r="Z25" s="17">
        <f t="shared" si="4"/>
        <v>0</v>
      </c>
      <c r="AA25" s="28"/>
      <c r="AB25" s="28"/>
      <c r="AC25" s="29"/>
      <c r="AD25" s="28"/>
      <c r="AE25" s="29"/>
      <c r="AF25" s="29"/>
      <c r="AG25" s="29"/>
      <c r="AH25" s="18">
        <f t="shared" si="12"/>
        <v>0</v>
      </c>
    </row>
    <row r="26" spans="1:34" ht="13">
      <c r="A26" s="44" t="s">
        <v>48</v>
      </c>
      <c r="B26" s="46">
        <v>38224</v>
      </c>
      <c r="C26" s="47" t="s">
        <v>113</v>
      </c>
      <c r="D26" s="44" t="s">
        <v>114</v>
      </c>
      <c r="E26" s="4" t="s">
        <v>115</v>
      </c>
      <c r="F26" s="5">
        <v>118</v>
      </c>
      <c r="G26" s="16">
        <f t="shared" si="8"/>
        <v>2246</v>
      </c>
      <c r="H26" s="10">
        <f>ROUND(PRODUCT(G26/23),0)</f>
        <v>98</v>
      </c>
      <c r="I26" s="10">
        <f>ROUND(PRODUCT(G26/COUNT(F4:F26)),0)</f>
        <v>118</v>
      </c>
      <c r="J26" s="39"/>
      <c r="K26" s="20">
        <f t="shared" si="5"/>
        <v>0</v>
      </c>
      <c r="L26" s="43" t="e">
        <f t="shared" si="0"/>
        <v>#DIV/0!</v>
      </c>
      <c r="M26" s="35"/>
      <c r="N26" s="39"/>
      <c r="O26" s="20">
        <f t="shared" si="6"/>
        <v>0</v>
      </c>
      <c r="P26" s="43" t="e">
        <f t="shared" si="1"/>
        <v>#DIV/0!</v>
      </c>
      <c r="Q26" s="20">
        <f t="shared" si="2"/>
        <v>0</v>
      </c>
      <c r="R26" s="20">
        <f t="shared" si="9"/>
        <v>0</v>
      </c>
      <c r="S26" s="28"/>
      <c r="T26" s="28"/>
      <c r="U26" s="17">
        <f t="shared" si="10"/>
        <v>0</v>
      </c>
      <c r="V26" s="28"/>
      <c r="W26" s="17">
        <f t="shared" si="7"/>
        <v>0</v>
      </c>
      <c r="X26" s="10">
        <f t="shared" si="3"/>
        <v>0</v>
      </c>
      <c r="Y26" s="17">
        <f t="shared" si="11"/>
        <v>0</v>
      </c>
      <c r="Z26" s="17">
        <f t="shared" si="4"/>
        <v>0</v>
      </c>
      <c r="AA26" s="28"/>
      <c r="AB26" s="28"/>
      <c r="AC26" s="29"/>
      <c r="AD26" s="28"/>
      <c r="AE26" s="29"/>
      <c r="AF26" s="29"/>
      <c r="AG26" s="29"/>
      <c r="AH26" s="18">
        <f t="shared" si="12"/>
        <v>0</v>
      </c>
    </row>
    <row r="27" spans="1:34" ht="13">
      <c r="A27" s="44" t="s">
        <v>49</v>
      </c>
      <c r="B27" s="46">
        <v>38225</v>
      </c>
      <c r="C27" s="47" t="s">
        <v>115</v>
      </c>
      <c r="D27" s="44" t="s">
        <v>116</v>
      </c>
      <c r="E27" s="4" t="s">
        <v>117</v>
      </c>
      <c r="F27" s="5">
        <v>123</v>
      </c>
      <c r="G27" s="16">
        <f t="shared" si="8"/>
        <v>2369</v>
      </c>
      <c r="H27" s="10">
        <f>ROUND(PRODUCT(G27/24),0)</f>
        <v>99</v>
      </c>
      <c r="I27" s="10">
        <f>ROUND(PRODUCT(G27/COUNT(F4:F27)),0)</f>
        <v>118</v>
      </c>
      <c r="J27" s="39"/>
      <c r="K27" s="20">
        <f t="shared" si="5"/>
        <v>0</v>
      </c>
      <c r="L27" s="43" t="e">
        <f t="shared" si="0"/>
        <v>#DIV/0!</v>
      </c>
      <c r="M27" s="35"/>
      <c r="N27" s="39"/>
      <c r="O27" s="20">
        <f t="shared" si="6"/>
        <v>0</v>
      </c>
      <c r="P27" s="43" t="e">
        <f t="shared" si="1"/>
        <v>#DIV/0!</v>
      </c>
      <c r="Q27" s="20">
        <f t="shared" si="2"/>
        <v>0</v>
      </c>
      <c r="R27" s="20">
        <f t="shared" si="9"/>
        <v>0</v>
      </c>
      <c r="S27" s="28"/>
      <c r="T27" s="28"/>
      <c r="U27" s="17">
        <f t="shared" si="10"/>
        <v>0</v>
      </c>
      <c r="V27" s="28"/>
      <c r="W27" s="17">
        <f t="shared" si="7"/>
        <v>0</v>
      </c>
      <c r="X27" s="10">
        <f t="shared" si="3"/>
        <v>0</v>
      </c>
      <c r="Y27" s="17">
        <f t="shared" si="11"/>
        <v>0</v>
      </c>
      <c r="Z27" s="17">
        <f t="shared" si="4"/>
        <v>0</v>
      </c>
      <c r="AA27" s="28"/>
      <c r="AB27" s="28"/>
      <c r="AC27" s="29"/>
      <c r="AD27" s="28"/>
      <c r="AE27" s="29"/>
      <c r="AF27" s="29"/>
      <c r="AG27" s="29"/>
      <c r="AH27" s="18">
        <f t="shared" si="12"/>
        <v>0</v>
      </c>
    </row>
    <row r="28" spans="1:34" ht="13">
      <c r="A28" s="44" t="s">
        <v>50</v>
      </c>
      <c r="B28" s="46">
        <v>38226</v>
      </c>
      <c r="C28" s="47" t="s">
        <v>117</v>
      </c>
      <c r="D28" s="44"/>
      <c r="E28" s="4" t="s">
        <v>118</v>
      </c>
      <c r="F28" s="5">
        <v>161</v>
      </c>
      <c r="G28" s="16">
        <f t="shared" si="8"/>
        <v>2530</v>
      </c>
      <c r="H28" s="10">
        <f>ROUND(PRODUCT(G28/25),0)</f>
        <v>101</v>
      </c>
      <c r="I28" s="10">
        <f>ROUND(PRODUCT(G28/COUNT(F4:F28)),0)</f>
        <v>120</v>
      </c>
      <c r="J28" s="39"/>
      <c r="K28" s="20">
        <f t="shared" si="5"/>
        <v>0</v>
      </c>
      <c r="L28" s="43" t="e">
        <f t="shared" si="0"/>
        <v>#DIV/0!</v>
      </c>
      <c r="M28" s="35"/>
      <c r="N28" s="39"/>
      <c r="O28" s="20">
        <f t="shared" si="6"/>
        <v>0</v>
      </c>
      <c r="P28" s="43" t="e">
        <f t="shared" si="1"/>
        <v>#DIV/0!</v>
      </c>
      <c r="Q28" s="20">
        <f t="shared" si="2"/>
        <v>0</v>
      </c>
      <c r="R28" s="20">
        <f t="shared" si="9"/>
        <v>0</v>
      </c>
      <c r="S28" s="28"/>
      <c r="T28" s="28"/>
      <c r="U28" s="17">
        <f t="shared" si="10"/>
        <v>0</v>
      </c>
      <c r="V28" s="28"/>
      <c r="W28" s="17">
        <f t="shared" si="7"/>
        <v>0</v>
      </c>
      <c r="X28" s="10">
        <f t="shared" si="3"/>
        <v>0</v>
      </c>
      <c r="Y28" s="17">
        <f t="shared" si="11"/>
        <v>0</v>
      </c>
      <c r="Z28" s="17">
        <f t="shared" si="4"/>
        <v>0</v>
      </c>
      <c r="AA28" s="28"/>
      <c r="AB28" s="28"/>
      <c r="AC28" s="29"/>
      <c r="AD28" s="28"/>
      <c r="AE28" s="29"/>
      <c r="AF28" s="29"/>
      <c r="AG28" s="29"/>
      <c r="AH28" s="18">
        <f t="shared" si="12"/>
        <v>0</v>
      </c>
    </row>
    <row r="29" spans="1:34" ht="13">
      <c r="A29" s="44" t="s">
        <v>51</v>
      </c>
      <c r="B29" s="46">
        <v>38227</v>
      </c>
      <c r="C29" s="47" t="s">
        <v>118</v>
      </c>
      <c r="D29" s="44" t="s">
        <v>119</v>
      </c>
      <c r="E29" s="4" t="s">
        <v>120</v>
      </c>
      <c r="F29" s="5">
        <v>118</v>
      </c>
      <c r="G29" s="16">
        <f t="shared" si="8"/>
        <v>2648</v>
      </c>
      <c r="H29" s="10">
        <f>ROUND(PRODUCT(G29/26),0)</f>
        <v>102</v>
      </c>
      <c r="I29" s="10">
        <f>ROUND(PRODUCT(G29/COUNT(F4:F29)),0)</f>
        <v>120</v>
      </c>
      <c r="J29" s="39"/>
      <c r="K29" s="20">
        <f t="shared" si="5"/>
        <v>0</v>
      </c>
      <c r="L29" s="43" t="e">
        <f t="shared" si="0"/>
        <v>#DIV/0!</v>
      </c>
      <c r="M29" s="35"/>
      <c r="N29" s="39"/>
      <c r="O29" s="20">
        <f t="shared" si="6"/>
        <v>0</v>
      </c>
      <c r="P29" s="43" t="e">
        <f t="shared" si="1"/>
        <v>#DIV/0!</v>
      </c>
      <c r="Q29" s="20">
        <f t="shared" si="2"/>
        <v>0</v>
      </c>
      <c r="R29" s="20">
        <f t="shared" si="9"/>
        <v>0</v>
      </c>
      <c r="S29" s="28"/>
      <c r="T29" s="28"/>
      <c r="U29" s="17">
        <f t="shared" si="10"/>
        <v>0</v>
      </c>
      <c r="V29" s="28"/>
      <c r="W29" s="17">
        <f t="shared" si="7"/>
        <v>0</v>
      </c>
      <c r="X29" s="10">
        <f t="shared" si="3"/>
        <v>0</v>
      </c>
      <c r="Y29" s="17">
        <f t="shared" si="11"/>
        <v>0</v>
      </c>
      <c r="Z29" s="17">
        <f t="shared" si="4"/>
        <v>0</v>
      </c>
      <c r="AA29" s="28"/>
      <c r="AB29" s="28"/>
      <c r="AC29" s="29"/>
      <c r="AD29" s="28"/>
      <c r="AE29" s="29"/>
      <c r="AF29" s="29"/>
      <c r="AG29" s="29"/>
      <c r="AH29" s="18">
        <f t="shared" si="12"/>
        <v>0</v>
      </c>
    </row>
    <row r="30" spans="1:34" ht="13">
      <c r="A30" s="44" t="s">
        <v>52</v>
      </c>
      <c r="B30" s="46">
        <v>38228</v>
      </c>
      <c r="C30" s="47" t="s">
        <v>120</v>
      </c>
      <c r="D30" s="44" t="s">
        <v>121</v>
      </c>
      <c r="E30" s="4" t="s">
        <v>122</v>
      </c>
      <c r="F30" s="5">
        <v>138</v>
      </c>
      <c r="G30" s="16">
        <f t="shared" si="8"/>
        <v>2786</v>
      </c>
      <c r="H30" s="10">
        <f>ROUND(PRODUCT(G30/27),0)</f>
        <v>103</v>
      </c>
      <c r="I30" s="10">
        <f>ROUND(PRODUCT(G30/COUNT(F4:F30)),0)</f>
        <v>121</v>
      </c>
      <c r="J30" s="39"/>
      <c r="K30" s="20">
        <f t="shared" si="5"/>
        <v>0</v>
      </c>
      <c r="L30" s="43" t="e">
        <f t="shared" si="0"/>
        <v>#DIV/0!</v>
      </c>
      <c r="M30" s="35"/>
      <c r="N30" s="39"/>
      <c r="O30" s="20">
        <f t="shared" si="6"/>
        <v>0</v>
      </c>
      <c r="P30" s="43" t="e">
        <f t="shared" si="1"/>
        <v>#DIV/0!</v>
      </c>
      <c r="Q30" s="20">
        <f t="shared" si="2"/>
        <v>0</v>
      </c>
      <c r="R30" s="20">
        <f t="shared" si="9"/>
        <v>0</v>
      </c>
      <c r="S30" s="28"/>
      <c r="T30" s="28"/>
      <c r="U30" s="17">
        <f t="shared" si="10"/>
        <v>0</v>
      </c>
      <c r="V30" s="28"/>
      <c r="W30" s="17">
        <f t="shared" si="7"/>
        <v>0</v>
      </c>
      <c r="X30" s="10">
        <f t="shared" si="3"/>
        <v>0</v>
      </c>
      <c r="Y30" s="17">
        <f t="shared" si="11"/>
        <v>0</v>
      </c>
      <c r="Z30" s="17">
        <f t="shared" si="4"/>
        <v>0</v>
      </c>
      <c r="AA30" s="28"/>
      <c r="AB30" s="28"/>
      <c r="AC30" s="29"/>
      <c r="AD30" s="28"/>
      <c r="AE30" s="29"/>
      <c r="AF30" s="29"/>
      <c r="AG30" s="29"/>
      <c r="AH30" s="18">
        <f t="shared" si="12"/>
        <v>0</v>
      </c>
    </row>
    <row r="31" spans="1:34" ht="25">
      <c r="A31" s="44" t="s">
        <v>53</v>
      </c>
      <c r="B31" s="46">
        <v>38229</v>
      </c>
      <c r="C31" s="47" t="s">
        <v>122</v>
      </c>
      <c r="D31" s="44" t="s">
        <v>123</v>
      </c>
      <c r="E31" s="4" t="s">
        <v>124</v>
      </c>
      <c r="F31" s="5">
        <v>110</v>
      </c>
      <c r="G31" s="16">
        <f t="shared" si="8"/>
        <v>2896</v>
      </c>
      <c r="H31" s="10">
        <f>ROUND(PRODUCT(G31/28),0)</f>
        <v>103</v>
      </c>
      <c r="I31" s="10">
        <f>ROUND(PRODUCT(G31/COUNT(F4:F31)),0)</f>
        <v>121</v>
      </c>
      <c r="J31" s="39"/>
      <c r="K31" s="20">
        <f t="shared" si="5"/>
        <v>0</v>
      </c>
      <c r="L31" s="43" t="e">
        <f t="shared" si="0"/>
        <v>#DIV/0!</v>
      </c>
      <c r="M31" s="35"/>
      <c r="N31" s="39"/>
      <c r="O31" s="20">
        <f t="shared" si="6"/>
        <v>0</v>
      </c>
      <c r="P31" s="43" t="e">
        <f t="shared" si="1"/>
        <v>#DIV/0!</v>
      </c>
      <c r="Q31" s="20">
        <f t="shared" si="2"/>
        <v>0</v>
      </c>
      <c r="R31" s="20">
        <f t="shared" si="9"/>
        <v>0</v>
      </c>
      <c r="S31" s="28"/>
      <c r="T31" s="28"/>
      <c r="U31" s="17">
        <f t="shared" si="10"/>
        <v>0</v>
      </c>
      <c r="V31" s="28"/>
      <c r="W31" s="17">
        <f t="shared" si="7"/>
        <v>0</v>
      </c>
      <c r="X31" s="10">
        <f t="shared" si="3"/>
        <v>0</v>
      </c>
      <c r="Y31" s="17">
        <f t="shared" si="11"/>
        <v>0</v>
      </c>
      <c r="Z31" s="17">
        <f t="shared" si="4"/>
        <v>0</v>
      </c>
      <c r="AA31" s="28"/>
      <c r="AB31" s="28"/>
      <c r="AC31" s="29"/>
      <c r="AD31" s="28"/>
      <c r="AE31" s="29"/>
      <c r="AF31" s="29"/>
      <c r="AG31" s="29"/>
      <c r="AH31" s="18">
        <f t="shared" si="12"/>
        <v>0</v>
      </c>
    </row>
    <row r="32" spans="1:34" ht="13">
      <c r="A32" s="44" t="s">
        <v>54</v>
      </c>
      <c r="B32" s="46">
        <v>38230</v>
      </c>
      <c r="C32" s="47" t="s">
        <v>124</v>
      </c>
      <c r="D32" s="44" t="s">
        <v>125</v>
      </c>
      <c r="E32" s="4" t="s">
        <v>126</v>
      </c>
      <c r="F32" s="5">
        <v>101</v>
      </c>
      <c r="G32" s="16">
        <f t="shared" ref="G32:G43" si="13">SUM(G31,F32)</f>
        <v>2997</v>
      </c>
      <c r="H32" s="10">
        <f>ROUND(PRODUCT(G32/29),0)</f>
        <v>103</v>
      </c>
      <c r="I32" s="10">
        <f>ROUND(PRODUCT(G32/COUNT(F4:F32)),0)</f>
        <v>120</v>
      </c>
      <c r="J32" s="39"/>
      <c r="K32" s="20">
        <f t="shared" ref="K32:K43" si="14">SUM(J32,K31)</f>
        <v>0</v>
      </c>
      <c r="L32" s="43" t="e">
        <f t="shared" ref="L32:L43" si="15">IF(F32=0,0,ROUND(PRODUCT(F32/SUM(HOUR(J32),PRODUCT(MINUTE(J32)/60))),1))</f>
        <v>#DIV/0!</v>
      </c>
      <c r="M32" s="35"/>
      <c r="N32" s="39"/>
      <c r="O32" s="20">
        <f t="shared" ref="O32:O43" si="16">SUM(N32,O31)</f>
        <v>0</v>
      </c>
      <c r="P32" s="43" t="e">
        <f t="shared" ref="P32:P43" si="17">IF(F32=0,0,ROUND(PRODUCT(F32/SUM(HOUR(N32),PRODUCT(MINUTE(N32)/60))),1))</f>
        <v>#DIV/0!</v>
      </c>
      <c r="Q32" s="20">
        <f t="shared" ref="Q32:Q43" si="18">SUM(N32,-J32)</f>
        <v>0</v>
      </c>
      <c r="R32" s="20">
        <f t="shared" ref="R32:R43" si="19">SUM(Q32,R31)</f>
        <v>0</v>
      </c>
      <c r="S32" s="28"/>
      <c r="T32" s="28"/>
      <c r="U32" s="17">
        <f t="shared" ref="U32:U43" si="20">SUM(-S32,T32)</f>
        <v>0</v>
      </c>
      <c r="V32" s="28"/>
      <c r="W32" s="17">
        <f t="shared" ref="W32:W43" si="21">SUM(W31,V32)</f>
        <v>0</v>
      </c>
      <c r="X32" s="10">
        <f t="shared" ref="X32:X43" si="22">SUM(S32,-T32,V32)</f>
        <v>0</v>
      </c>
      <c r="Y32" s="17">
        <f t="shared" ref="Y32:Y43" si="23">SUM(Y31,X32)</f>
        <v>0</v>
      </c>
      <c r="Z32" s="17">
        <f t="shared" ref="Z32:Z43" si="24">SUM(V32,-X32)</f>
        <v>0</v>
      </c>
      <c r="AA32" s="28"/>
      <c r="AB32" s="28"/>
      <c r="AC32" s="29"/>
      <c r="AD32" s="28"/>
      <c r="AE32" s="29"/>
      <c r="AF32" s="29"/>
      <c r="AG32" s="29"/>
      <c r="AH32" s="18">
        <f t="shared" ref="AH32:AH43" si="25">SUM(AG32,-AF32)</f>
        <v>0</v>
      </c>
    </row>
    <row r="33" spans="1:34" ht="13">
      <c r="A33" s="44" t="s">
        <v>55</v>
      </c>
      <c r="B33" s="46">
        <v>38231</v>
      </c>
      <c r="C33" s="47" t="s">
        <v>126</v>
      </c>
      <c r="D33" s="44" t="s">
        <v>127</v>
      </c>
      <c r="E33" s="4" t="s">
        <v>128</v>
      </c>
      <c r="F33" s="5">
        <v>162</v>
      </c>
      <c r="G33" s="16">
        <f t="shared" si="13"/>
        <v>3159</v>
      </c>
      <c r="H33" s="10">
        <f>ROUND(PRODUCT(G33/30),0)</f>
        <v>105</v>
      </c>
      <c r="I33" s="10">
        <f>ROUND(PRODUCT(G33/COUNT(F4:F33)),0)</f>
        <v>122</v>
      </c>
      <c r="J33" s="39"/>
      <c r="K33" s="20">
        <f t="shared" si="14"/>
        <v>0</v>
      </c>
      <c r="L33" s="43" t="e">
        <f t="shared" si="15"/>
        <v>#DIV/0!</v>
      </c>
      <c r="M33" s="35"/>
      <c r="N33" s="39"/>
      <c r="O33" s="20">
        <f t="shared" si="16"/>
        <v>0</v>
      </c>
      <c r="P33" s="43" t="e">
        <f t="shared" si="17"/>
        <v>#DIV/0!</v>
      </c>
      <c r="Q33" s="20">
        <f t="shared" si="18"/>
        <v>0</v>
      </c>
      <c r="R33" s="20">
        <f t="shared" si="19"/>
        <v>0</v>
      </c>
      <c r="S33" s="28"/>
      <c r="T33" s="28"/>
      <c r="U33" s="17">
        <f t="shared" si="20"/>
        <v>0</v>
      </c>
      <c r="V33" s="28"/>
      <c r="W33" s="17">
        <f t="shared" si="21"/>
        <v>0</v>
      </c>
      <c r="X33" s="10">
        <f t="shared" si="22"/>
        <v>0</v>
      </c>
      <c r="Y33" s="17">
        <f t="shared" si="23"/>
        <v>0</v>
      </c>
      <c r="Z33" s="17">
        <f t="shared" si="24"/>
        <v>0</v>
      </c>
      <c r="AA33" s="28"/>
      <c r="AB33" s="28"/>
      <c r="AC33" s="29"/>
      <c r="AD33" s="28"/>
      <c r="AE33" s="29"/>
      <c r="AF33" s="29"/>
      <c r="AG33" s="29"/>
      <c r="AH33" s="18">
        <f t="shared" si="25"/>
        <v>0</v>
      </c>
    </row>
    <row r="34" spans="1:34" ht="13">
      <c r="A34" s="44" t="s">
        <v>56</v>
      </c>
      <c r="B34" s="46">
        <v>38232</v>
      </c>
      <c r="C34" s="47"/>
      <c r="D34" s="44" t="s">
        <v>128</v>
      </c>
      <c r="E34" s="4"/>
      <c r="F34" s="5"/>
      <c r="G34" s="16">
        <f t="shared" si="13"/>
        <v>3159</v>
      </c>
      <c r="H34" s="10">
        <f>ROUND(PRODUCT(G34/31),0)</f>
        <v>102</v>
      </c>
      <c r="I34" s="10">
        <f>ROUND(PRODUCT(G34/COUNT(F4:F34)),0)</f>
        <v>122</v>
      </c>
      <c r="J34" s="39"/>
      <c r="K34" s="20">
        <f t="shared" si="14"/>
        <v>0</v>
      </c>
      <c r="L34" s="43">
        <f t="shared" si="15"/>
        <v>0</v>
      </c>
      <c r="M34" s="35"/>
      <c r="N34" s="39"/>
      <c r="O34" s="20">
        <f t="shared" si="16"/>
        <v>0</v>
      </c>
      <c r="P34" s="43">
        <f t="shared" si="17"/>
        <v>0</v>
      </c>
      <c r="Q34" s="20">
        <f t="shared" si="18"/>
        <v>0</v>
      </c>
      <c r="R34" s="20">
        <f t="shared" si="19"/>
        <v>0</v>
      </c>
      <c r="S34" s="28"/>
      <c r="T34" s="28"/>
      <c r="U34" s="17">
        <f t="shared" si="20"/>
        <v>0</v>
      </c>
      <c r="V34" s="28"/>
      <c r="W34" s="17">
        <f t="shared" si="21"/>
        <v>0</v>
      </c>
      <c r="X34" s="10">
        <f t="shared" si="22"/>
        <v>0</v>
      </c>
      <c r="Y34" s="17">
        <f t="shared" si="23"/>
        <v>0</v>
      </c>
      <c r="Z34" s="17">
        <f t="shared" si="24"/>
        <v>0</v>
      </c>
      <c r="AA34" s="28"/>
      <c r="AB34" s="28"/>
      <c r="AC34" s="29"/>
      <c r="AD34" s="28"/>
      <c r="AE34" s="29"/>
      <c r="AF34" s="29"/>
      <c r="AG34" s="29"/>
      <c r="AH34" s="18">
        <f t="shared" si="25"/>
        <v>0</v>
      </c>
    </row>
    <row r="35" spans="1:34" ht="13">
      <c r="A35" s="44" t="s">
        <v>57</v>
      </c>
      <c r="B35" s="46">
        <v>38233</v>
      </c>
      <c r="C35" s="47" t="s">
        <v>128</v>
      </c>
      <c r="D35" s="44" t="s">
        <v>129</v>
      </c>
      <c r="E35" s="4" t="s">
        <v>130</v>
      </c>
      <c r="F35" s="5">
        <v>162</v>
      </c>
      <c r="G35" s="16">
        <f t="shared" si="13"/>
        <v>3321</v>
      </c>
      <c r="H35" s="10">
        <f>ROUND(PRODUCT(G35/32),0)</f>
        <v>104</v>
      </c>
      <c r="I35" s="10">
        <f>ROUND(PRODUCT(G35/COUNT(F4:F35)),0)</f>
        <v>123</v>
      </c>
      <c r="J35" s="39"/>
      <c r="K35" s="20">
        <f t="shared" si="14"/>
        <v>0</v>
      </c>
      <c r="L35" s="43" t="e">
        <f t="shared" si="15"/>
        <v>#DIV/0!</v>
      </c>
      <c r="M35" s="35"/>
      <c r="N35" s="39"/>
      <c r="O35" s="20">
        <f t="shared" si="16"/>
        <v>0</v>
      </c>
      <c r="P35" s="43" t="e">
        <f t="shared" si="17"/>
        <v>#DIV/0!</v>
      </c>
      <c r="Q35" s="20">
        <f t="shared" si="18"/>
        <v>0</v>
      </c>
      <c r="R35" s="20">
        <f t="shared" si="19"/>
        <v>0</v>
      </c>
      <c r="S35" s="28"/>
      <c r="T35" s="28"/>
      <c r="U35" s="17">
        <f t="shared" si="20"/>
        <v>0</v>
      </c>
      <c r="V35" s="28"/>
      <c r="W35" s="17">
        <f t="shared" si="21"/>
        <v>0</v>
      </c>
      <c r="X35" s="10">
        <f t="shared" si="22"/>
        <v>0</v>
      </c>
      <c r="Y35" s="17">
        <f t="shared" si="23"/>
        <v>0</v>
      </c>
      <c r="Z35" s="17">
        <f t="shared" si="24"/>
        <v>0</v>
      </c>
      <c r="AA35" s="28"/>
      <c r="AB35" s="28"/>
      <c r="AC35" s="29"/>
      <c r="AD35" s="28"/>
      <c r="AE35" s="29"/>
      <c r="AF35" s="29"/>
      <c r="AG35" s="29"/>
      <c r="AH35" s="18">
        <f t="shared" si="25"/>
        <v>0</v>
      </c>
    </row>
    <row r="36" spans="1:34" ht="13">
      <c r="A36" s="44" t="s">
        <v>58</v>
      </c>
      <c r="B36" s="46">
        <v>38234</v>
      </c>
      <c r="C36" s="47" t="s">
        <v>130</v>
      </c>
      <c r="D36" s="44" t="s">
        <v>131</v>
      </c>
      <c r="E36" s="4" t="s">
        <v>132</v>
      </c>
      <c r="F36" s="5">
        <v>133</v>
      </c>
      <c r="G36" s="16">
        <f t="shared" si="13"/>
        <v>3454</v>
      </c>
      <c r="H36" s="10">
        <f>ROUND(PRODUCT(G36/33),0)</f>
        <v>105</v>
      </c>
      <c r="I36" s="10">
        <f>ROUND(PRODUCT(G36/COUNT(F4:F36)),0)</f>
        <v>123</v>
      </c>
      <c r="J36" s="39"/>
      <c r="K36" s="20">
        <f t="shared" si="14"/>
        <v>0</v>
      </c>
      <c r="L36" s="43" t="e">
        <f t="shared" si="15"/>
        <v>#DIV/0!</v>
      </c>
      <c r="M36" s="35"/>
      <c r="N36" s="39"/>
      <c r="O36" s="20">
        <f t="shared" si="16"/>
        <v>0</v>
      </c>
      <c r="P36" s="43" t="e">
        <f t="shared" si="17"/>
        <v>#DIV/0!</v>
      </c>
      <c r="Q36" s="20">
        <f t="shared" si="18"/>
        <v>0</v>
      </c>
      <c r="R36" s="20">
        <f t="shared" si="19"/>
        <v>0</v>
      </c>
      <c r="S36" s="28"/>
      <c r="T36" s="28"/>
      <c r="U36" s="17">
        <f t="shared" si="20"/>
        <v>0</v>
      </c>
      <c r="V36" s="28"/>
      <c r="W36" s="17">
        <f t="shared" si="21"/>
        <v>0</v>
      </c>
      <c r="X36" s="10">
        <f t="shared" si="22"/>
        <v>0</v>
      </c>
      <c r="Y36" s="17">
        <f t="shared" si="23"/>
        <v>0</v>
      </c>
      <c r="Z36" s="17">
        <f t="shared" si="24"/>
        <v>0</v>
      </c>
      <c r="AA36" s="28"/>
      <c r="AB36" s="28"/>
      <c r="AC36" s="29"/>
      <c r="AD36" s="28"/>
      <c r="AE36" s="29"/>
      <c r="AF36" s="29"/>
      <c r="AG36" s="29"/>
      <c r="AH36" s="18">
        <f t="shared" si="25"/>
        <v>0</v>
      </c>
    </row>
    <row r="37" spans="1:34" ht="25">
      <c r="A37" s="44" t="s">
        <v>59</v>
      </c>
      <c r="B37" s="46">
        <v>38235</v>
      </c>
      <c r="C37" s="47" t="s">
        <v>132</v>
      </c>
      <c r="D37" s="44" t="s">
        <v>133</v>
      </c>
      <c r="E37" s="4" t="s">
        <v>132</v>
      </c>
      <c r="F37" s="5">
        <v>103</v>
      </c>
      <c r="G37" s="16">
        <f t="shared" si="13"/>
        <v>3557</v>
      </c>
      <c r="H37" s="10">
        <f>ROUND(PRODUCT(G37/34),0)</f>
        <v>105</v>
      </c>
      <c r="I37" s="10">
        <f>ROUND(PRODUCT(G37/COUNT(F4:F37)),0)</f>
        <v>123</v>
      </c>
      <c r="J37" s="39"/>
      <c r="K37" s="20">
        <f t="shared" si="14"/>
        <v>0</v>
      </c>
      <c r="L37" s="43" t="e">
        <f t="shared" si="15"/>
        <v>#DIV/0!</v>
      </c>
      <c r="M37" s="35"/>
      <c r="N37" s="39"/>
      <c r="O37" s="20">
        <f t="shared" si="16"/>
        <v>0</v>
      </c>
      <c r="P37" s="43" t="e">
        <f t="shared" si="17"/>
        <v>#DIV/0!</v>
      </c>
      <c r="Q37" s="20">
        <f t="shared" si="18"/>
        <v>0</v>
      </c>
      <c r="R37" s="20">
        <f t="shared" si="19"/>
        <v>0</v>
      </c>
      <c r="S37" s="28"/>
      <c r="T37" s="28"/>
      <c r="U37" s="17">
        <f t="shared" si="20"/>
        <v>0</v>
      </c>
      <c r="V37" s="28"/>
      <c r="W37" s="17">
        <f t="shared" si="21"/>
        <v>0</v>
      </c>
      <c r="X37" s="10">
        <f t="shared" si="22"/>
        <v>0</v>
      </c>
      <c r="Y37" s="17">
        <f t="shared" si="23"/>
        <v>0</v>
      </c>
      <c r="Z37" s="17">
        <f t="shared" si="24"/>
        <v>0</v>
      </c>
      <c r="AA37" s="28"/>
      <c r="AB37" s="28"/>
      <c r="AC37" s="29"/>
      <c r="AD37" s="28"/>
      <c r="AE37" s="29"/>
      <c r="AF37" s="29"/>
      <c r="AG37" s="29"/>
      <c r="AH37" s="18">
        <f t="shared" si="25"/>
        <v>0</v>
      </c>
    </row>
    <row r="38" spans="1:34" ht="25">
      <c r="A38" s="44" t="s">
        <v>60</v>
      </c>
      <c r="B38" s="46">
        <v>38236</v>
      </c>
      <c r="C38" s="47" t="s">
        <v>132</v>
      </c>
      <c r="D38" s="44" t="s">
        <v>134</v>
      </c>
      <c r="E38" s="4" t="s">
        <v>135</v>
      </c>
      <c r="F38" s="5">
        <v>148</v>
      </c>
      <c r="G38" s="16">
        <f t="shared" si="13"/>
        <v>3705</v>
      </c>
      <c r="H38" s="10">
        <f>ROUND(PRODUCT(G38/35),0)</f>
        <v>106</v>
      </c>
      <c r="I38" s="10">
        <f>ROUND(PRODUCT(G38/COUNT(F4:F38)),0)</f>
        <v>124</v>
      </c>
      <c r="J38" s="39"/>
      <c r="K38" s="20">
        <f t="shared" si="14"/>
        <v>0</v>
      </c>
      <c r="L38" s="43" t="e">
        <f t="shared" si="15"/>
        <v>#DIV/0!</v>
      </c>
      <c r="M38" s="35"/>
      <c r="N38" s="39"/>
      <c r="O38" s="20">
        <f t="shared" si="16"/>
        <v>0</v>
      </c>
      <c r="P38" s="43" t="e">
        <f t="shared" si="17"/>
        <v>#DIV/0!</v>
      </c>
      <c r="Q38" s="20">
        <f t="shared" si="18"/>
        <v>0</v>
      </c>
      <c r="R38" s="20">
        <f t="shared" si="19"/>
        <v>0</v>
      </c>
      <c r="S38" s="28"/>
      <c r="T38" s="28"/>
      <c r="U38" s="17">
        <f t="shared" si="20"/>
        <v>0</v>
      </c>
      <c r="V38" s="28"/>
      <c r="W38" s="17">
        <f t="shared" si="21"/>
        <v>0</v>
      </c>
      <c r="X38" s="10">
        <f t="shared" si="22"/>
        <v>0</v>
      </c>
      <c r="Y38" s="17">
        <f t="shared" si="23"/>
        <v>0</v>
      </c>
      <c r="Z38" s="17">
        <f t="shared" si="24"/>
        <v>0</v>
      </c>
      <c r="AA38" s="28"/>
      <c r="AB38" s="28"/>
      <c r="AC38" s="29"/>
      <c r="AD38" s="28"/>
      <c r="AE38" s="29"/>
      <c r="AF38" s="29"/>
      <c r="AG38" s="29"/>
      <c r="AH38" s="18">
        <f t="shared" si="25"/>
        <v>0</v>
      </c>
    </row>
    <row r="39" spans="1:34" ht="25">
      <c r="A39" s="44" t="s">
        <v>61</v>
      </c>
      <c r="B39" s="46">
        <v>38237</v>
      </c>
      <c r="C39" s="47" t="s">
        <v>135</v>
      </c>
      <c r="D39" s="44" t="s">
        <v>136</v>
      </c>
      <c r="E39" s="4" t="s">
        <v>137</v>
      </c>
      <c r="F39" s="5">
        <v>145</v>
      </c>
      <c r="G39" s="16">
        <f t="shared" si="13"/>
        <v>3850</v>
      </c>
      <c r="H39" s="10">
        <f>ROUND(PRODUCT(G39/36),0)</f>
        <v>107</v>
      </c>
      <c r="I39" s="10">
        <f>ROUND(PRODUCT(G39/COUNT(F4:F39)),0)</f>
        <v>124</v>
      </c>
      <c r="J39" s="39"/>
      <c r="K39" s="20">
        <f t="shared" si="14"/>
        <v>0</v>
      </c>
      <c r="L39" s="43" t="e">
        <f t="shared" si="15"/>
        <v>#DIV/0!</v>
      </c>
      <c r="M39" s="35"/>
      <c r="N39" s="39"/>
      <c r="O39" s="20">
        <f t="shared" si="16"/>
        <v>0</v>
      </c>
      <c r="P39" s="43" t="e">
        <f t="shared" si="17"/>
        <v>#DIV/0!</v>
      </c>
      <c r="Q39" s="20">
        <f t="shared" si="18"/>
        <v>0</v>
      </c>
      <c r="R39" s="20">
        <f t="shared" si="19"/>
        <v>0</v>
      </c>
      <c r="S39" s="28"/>
      <c r="T39" s="28"/>
      <c r="U39" s="17">
        <f t="shared" si="20"/>
        <v>0</v>
      </c>
      <c r="V39" s="28"/>
      <c r="W39" s="17">
        <f t="shared" si="21"/>
        <v>0</v>
      </c>
      <c r="X39" s="10">
        <f t="shared" si="22"/>
        <v>0</v>
      </c>
      <c r="Y39" s="17">
        <f t="shared" si="23"/>
        <v>0</v>
      </c>
      <c r="Z39" s="17">
        <f t="shared" si="24"/>
        <v>0</v>
      </c>
      <c r="AA39" s="28"/>
      <c r="AB39" s="28"/>
      <c r="AC39" s="29"/>
      <c r="AD39" s="28"/>
      <c r="AE39" s="29"/>
      <c r="AF39" s="29"/>
      <c r="AG39" s="29"/>
      <c r="AH39" s="18">
        <f t="shared" si="25"/>
        <v>0</v>
      </c>
    </row>
    <row r="40" spans="1:34" ht="13">
      <c r="A40" s="44" t="s">
        <v>62</v>
      </c>
      <c r="B40" s="46">
        <v>38238</v>
      </c>
      <c r="C40" s="47" t="s">
        <v>137</v>
      </c>
      <c r="D40" s="44" t="s">
        <v>138</v>
      </c>
      <c r="E40" s="4" t="s">
        <v>139</v>
      </c>
      <c r="F40" s="5">
        <v>133</v>
      </c>
      <c r="G40" s="16">
        <f t="shared" si="13"/>
        <v>3983</v>
      </c>
      <c r="H40" s="10">
        <f>ROUND(PRODUCT(G40/37),0)</f>
        <v>108</v>
      </c>
      <c r="I40" s="10">
        <f>ROUND(PRODUCT(G40/COUNT(F4:F40)),0)</f>
        <v>124</v>
      </c>
      <c r="J40" s="39"/>
      <c r="K40" s="20">
        <f t="shared" si="14"/>
        <v>0</v>
      </c>
      <c r="L40" s="43" t="e">
        <f t="shared" si="15"/>
        <v>#DIV/0!</v>
      </c>
      <c r="M40" s="35"/>
      <c r="N40" s="39"/>
      <c r="O40" s="20">
        <f t="shared" si="16"/>
        <v>0</v>
      </c>
      <c r="P40" s="43" t="e">
        <f t="shared" si="17"/>
        <v>#DIV/0!</v>
      </c>
      <c r="Q40" s="20">
        <f t="shared" si="18"/>
        <v>0</v>
      </c>
      <c r="R40" s="20">
        <f t="shared" si="19"/>
        <v>0</v>
      </c>
      <c r="S40" s="28"/>
      <c r="T40" s="28"/>
      <c r="U40" s="17">
        <f t="shared" si="20"/>
        <v>0</v>
      </c>
      <c r="V40" s="28"/>
      <c r="W40" s="17">
        <f t="shared" si="21"/>
        <v>0</v>
      </c>
      <c r="X40" s="10">
        <f t="shared" si="22"/>
        <v>0</v>
      </c>
      <c r="Y40" s="17">
        <f t="shared" si="23"/>
        <v>0</v>
      </c>
      <c r="Z40" s="17">
        <f t="shared" si="24"/>
        <v>0</v>
      </c>
      <c r="AA40" s="28"/>
      <c r="AB40" s="28"/>
      <c r="AC40" s="29"/>
      <c r="AD40" s="28"/>
      <c r="AE40" s="29"/>
      <c r="AF40" s="29"/>
      <c r="AG40" s="29"/>
      <c r="AH40" s="18">
        <f t="shared" si="25"/>
        <v>0</v>
      </c>
    </row>
    <row r="41" spans="1:34" ht="13">
      <c r="A41" s="44" t="s">
        <v>63</v>
      </c>
      <c r="B41" s="46">
        <v>38239</v>
      </c>
      <c r="C41" s="47" t="s">
        <v>139</v>
      </c>
      <c r="D41" s="44" t="s">
        <v>140</v>
      </c>
      <c r="E41" s="4" t="s">
        <v>145</v>
      </c>
      <c r="F41" s="5">
        <v>144</v>
      </c>
      <c r="G41" s="16">
        <f t="shared" si="13"/>
        <v>4127</v>
      </c>
      <c r="H41" s="10">
        <f>ROUND(PRODUCT(G41/38),0)</f>
        <v>109</v>
      </c>
      <c r="I41" s="10">
        <f>ROUND(PRODUCT(G41/COUNT(F4:F41)),0)</f>
        <v>125</v>
      </c>
      <c r="J41" s="39"/>
      <c r="K41" s="20">
        <f t="shared" si="14"/>
        <v>0</v>
      </c>
      <c r="L41" s="43" t="e">
        <f t="shared" si="15"/>
        <v>#DIV/0!</v>
      </c>
      <c r="M41" s="35"/>
      <c r="N41" s="39"/>
      <c r="O41" s="20">
        <f t="shared" si="16"/>
        <v>0</v>
      </c>
      <c r="P41" s="43" t="e">
        <f t="shared" si="17"/>
        <v>#DIV/0!</v>
      </c>
      <c r="Q41" s="20">
        <f t="shared" si="18"/>
        <v>0</v>
      </c>
      <c r="R41" s="20">
        <f t="shared" si="19"/>
        <v>0</v>
      </c>
      <c r="S41" s="28"/>
      <c r="T41" s="28"/>
      <c r="U41" s="17">
        <f t="shared" si="20"/>
        <v>0</v>
      </c>
      <c r="V41" s="28"/>
      <c r="W41" s="17">
        <f t="shared" si="21"/>
        <v>0</v>
      </c>
      <c r="X41" s="10">
        <f t="shared" si="22"/>
        <v>0</v>
      </c>
      <c r="Y41" s="17">
        <f t="shared" si="23"/>
        <v>0</v>
      </c>
      <c r="Z41" s="17">
        <f t="shared" si="24"/>
        <v>0</v>
      </c>
      <c r="AA41" s="28"/>
      <c r="AB41" s="28"/>
      <c r="AC41" s="29"/>
      <c r="AD41" s="28"/>
      <c r="AE41" s="29"/>
      <c r="AF41" s="29"/>
      <c r="AG41" s="29"/>
      <c r="AH41" s="18">
        <f t="shared" si="25"/>
        <v>0</v>
      </c>
    </row>
    <row r="42" spans="1:34" ht="13">
      <c r="A42" s="44" t="s">
        <v>64</v>
      </c>
      <c r="B42" s="46">
        <v>38240</v>
      </c>
      <c r="C42" s="47" t="s">
        <v>145</v>
      </c>
      <c r="D42" s="44" t="s">
        <v>141</v>
      </c>
      <c r="E42" s="4" t="s">
        <v>142</v>
      </c>
      <c r="F42" s="5">
        <v>126</v>
      </c>
      <c r="G42" s="16">
        <f t="shared" si="13"/>
        <v>4253</v>
      </c>
      <c r="H42" s="10">
        <f>ROUND(PRODUCT(G42/39),0)</f>
        <v>109</v>
      </c>
      <c r="I42" s="10">
        <f>ROUND(PRODUCT(G42/COUNT(F4:F42)),0)</f>
        <v>125</v>
      </c>
      <c r="J42" s="39"/>
      <c r="K42" s="20">
        <f t="shared" si="14"/>
        <v>0</v>
      </c>
      <c r="L42" s="43" t="e">
        <f t="shared" si="15"/>
        <v>#DIV/0!</v>
      </c>
      <c r="M42" s="35"/>
      <c r="N42" s="39"/>
      <c r="O42" s="20">
        <f t="shared" si="16"/>
        <v>0</v>
      </c>
      <c r="P42" s="43" t="e">
        <f t="shared" si="17"/>
        <v>#DIV/0!</v>
      </c>
      <c r="Q42" s="20">
        <f t="shared" si="18"/>
        <v>0</v>
      </c>
      <c r="R42" s="20">
        <f t="shared" si="19"/>
        <v>0</v>
      </c>
      <c r="S42" s="28"/>
      <c r="T42" s="28"/>
      <c r="U42" s="17">
        <f t="shared" si="20"/>
        <v>0</v>
      </c>
      <c r="V42" s="28"/>
      <c r="W42" s="17">
        <f t="shared" si="21"/>
        <v>0</v>
      </c>
      <c r="X42" s="10">
        <f t="shared" si="22"/>
        <v>0</v>
      </c>
      <c r="Y42" s="17">
        <f t="shared" si="23"/>
        <v>0</v>
      </c>
      <c r="Z42" s="17">
        <f t="shared" si="24"/>
        <v>0</v>
      </c>
      <c r="AA42" s="28"/>
      <c r="AB42" s="28"/>
      <c r="AC42" s="29"/>
      <c r="AD42" s="28"/>
      <c r="AE42" s="29"/>
      <c r="AF42" s="29"/>
      <c r="AG42" s="29"/>
      <c r="AH42" s="18">
        <f t="shared" si="25"/>
        <v>0</v>
      </c>
    </row>
    <row r="43" spans="1:34" ht="13">
      <c r="A43" s="44" t="s">
        <v>65</v>
      </c>
      <c r="B43" s="46">
        <v>38241</v>
      </c>
      <c r="C43" s="47" t="s">
        <v>142</v>
      </c>
      <c r="D43" s="44" t="s">
        <v>143</v>
      </c>
      <c r="E43" s="4" t="s">
        <v>144</v>
      </c>
      <c r="F43" s="5">
        <v>202</v>
      </c>
      <c r="G43" s="16">
        <f t="shared" si="13"/>
        <v>4455</v>
      </c>
      <c r="H43" s="10">
        <f>ROUND(PRODUCT(G43/40),0)</f>
        <v>111</v>
      </c>
      <c r="I43" s="10">
        <f>ROUND(PRODUCT(G43/COUNT(F4:F43)),0)</f>
        <v>127</v>
      </c>
      <c r="J43" s="39"/>
      <c r="K43" s="20">
        <f t="shared" si="14"/>
        <v>0</v>
      </c>
      <c r="L43" s="43" t="e">
        <f t="shared" si="15"/>
        <v>#DIV/0!</v>
      </c>
      <c r="M43" s="35"/>
      <c r="N43" s="39"/>
      <c r="O43" s="20">
        <f t="shared" si="16"/>
        <v>0</v>
      </c>
      <c r="P43" s="43" t="e">
        <f t="shared" si="17"/>
        <v>#DIV/0!</v>
      </c>
      <c r="Q43" s="20">
        <f t="shared" si="18"/>
        <v>0</v>
      </c>
      <c r="R43" s="20">
        <f t="shared" si="19"/>
        <v>0</v>
      </c>
      <c r="S43" s="28"/>
      <c r="T43" s="28"/>
      <c r="U43" s="17">
        <f t="shared" si="20"/>
        <v>0</v>
      </c>
      <c r="V43" s="28"/>
      <c r="W43" s="17">
        <f t="shared" si="21"/>
        <v>0</v>
      </c>
      <c r="X43" s="10">
        <f t="shared" si="22"/>
        <v>0</v>
      </c>
      <c r="Y43" s="17">
        <f t="shared" si="23"/>
        <v>0</v>
      </c>
      <c r="Z43" s="17">
        <f t="shared" si="24"/>
        <v>0</v>
      </c>
      <c r="AA43" s="28"/>
      <c r="AB43" s="28"/>
      <c r="AC43" s="29"/>
      <c r="AD43" s="28"/>
      <c r="AE43" s="29"/>
      <c r="AF43" s="29"/>
      <c r="AG43" s="29"/>
      <c r="AH43" s="18">
        <f t="shared" si="25"/>
        <v>0</v>
      </c>
    </row>
    <row r="44" spans="1:34" ht="13">
      <c r="A44" s="30" t="s">
        <v>6</v>
      </c>
      <c r="B44" s="56"/>
      <c r="C44" s="57"/>
      <c r="D44" s="57"/>
      <c r="E44" s="58"/>
      <c r="F44" s="31">
        <f>SUM(F4:F43)</f>
        <v>4455</v>
      </c>
      <c r="G44" s="21">
        <f>SUM(G43)</f>
        <v>4455</v>
      </c>
      <c r="H44" s="21">
        <f>SUM(H43)</f>
        <v>111</v>
      </c>
      <c r="I44" s="21">
        <f>SUM(I43)</f>
        <v>127</v>
      </c>
      <c r="J44" s="22">
        <f>SUM(J4:J43)</f>
        <v>0</v>
      </c>
      <c r="K44" s="37" t="e">
        <f>F44/SUM(HOUR(J44)+(ROUNDDOWN(J44,0)*24),PRODUCT(MINUTE(J44)/60))</f>
        <v>#DIV/0!</v>
      </c>
      <c r="L44" s="42" t="e">
        <f>SUM(L4:L43)/COUNT(F4:F43)</f>
        <v>#DIV/0!</v>
      </c>
      <c r="M44" s="48" t="e">
        <f>PRODUCT(SUM(M4:M43),1/COUNT(M4:M43))</f>
        <v>#DIV/0!</v>
      </c>
      <c r="N44" s="22">
        <f>SUM(N4:N43)</f>
        <v>0</v>
      </c>
      <c r="O44" s="37" t="e">
        <f>F44/SUM(HOUR(N44)+(ROUNDDOWN(N44,0)*24),PRODUCT(MINUTE(N44)/60))</f>
        <v>#DIV/0!</v>
      </c>
      <c r="P44" s="42" t="e">
        <f>SUM(P4:P43)/COUNT(F4:F43)</f>
        <v>#DIV/0!</v>
      </c>
      <c r="Q44" s="22">
        <f>SUM(Q4:Q43)</f>
        <v>0</v>
      </c>
      <c r="R44" s="21"/>
      <c r="S44" s="21" t="e">
        <f>ROUND(SUM(S4:S43)/COUNT(S4:S43),0)</f>
        <v>#DIV/0!</v>
      </c>
      <c r="T44" s="21" t="e">
        <f>ROUND(SUM(T4:T43)/COUNT(T4:T43),0)</f>
        <v>#DIV/0!</v>
      </c>
      <c r="U44" s="23">
        <f>SUM(U4:U43)</f>
        <v>0</v>
      </c>
      <c r="V44" s="21" t="e">
        <f>ROUND(SUM(V4:V43)/COUNT(V4:V43),0)</f>
        <v>#DIV/0!</v>
      </c>
      <c r="W44" s="21">
        <f>SUM(W43)</f>
        <v>0</v>
      </c>
      <c r="X44" s="21" t="e">
        <f>ROUND(SUM(X4:X43)/COUNT(V4:V43),0)</f>
        <v>#DIV/0!</v>
      </c>
      <c r="Y44" s="21">
        <f>SUM(Y43)</f>
        <v>0</v>
      </c>
      <c r="Z44" s="23">
        <f>SUM(Z4:Z43)</f>
        <v>0</v>
      </c>
      <c r="AA44" s="21" t="e">
        <f>ROUND(SUM(AA4:AA43)/COUNT(AA4:AA43),0)</f>
        <v>#DIV/0!</v>
      </c>
      <c r="AB44" s="36" t="e">
        <f t="shared" ref="AB44:AG44" si="26">SUM(AB4:AB43)/COUNT(AB4:AB43)</f>
        <v>#DIV/0!</v>
      </c>
      <c r="AC44" s="36" t="e">
        <f t="shared" si="26"/>
        <v>#DIV/0!</v>
      </c>
      <c r="AD44" s="36" t="e">
        <f t="shared" si="26"/>
        <v>#DIV/0!</v>
      </c>
      <c r="AE44" s="36" t="e">
        <f t="shared" si="26"/>
        <v>#DIV/0!</v>
      </c>
      <c r="AF44" s="36" t="e">
        <f t="shared" si="26"/>
        <v>#DIV/0!</v>
      </c>
      <c r="AG44" s="36" t="e">
        <f t="shared" si="26"/>
        <v>#DIV/0!</v>
      </c>
      <c r="AH44" s="36" t="e">
        <f>SUM(AH4:AH43)/COUNT(AG4:AG43)</f>
        <v>#DIV/0!</v>
      </c>
    </row>
    <row r="45" spans="1:34" ht="13">
      <c r="Q45" s="10"/>
      <c r="R45" s="10"/>
      <c r="S45" s="10"/>
      <c r="W45" s="17"/>
      <c r="Y45" s="17"/>
    </row>
    <row r="46" spans="1:34" ht="13">
      <c r="O46" s="10"/>
      <c r="P46" s="10"/>
      <c r="Q46" s="10"/>
      <c r="R46" s="32"/>
      <c r="S46" s="10"/>
      <c r="T46" s="10"/>
      <c r="U46" s="10"/>
      <c r="V46" s="10"/>
      <c r="W46" s="17"/>
      <c r="X46" s="10"/>
      <c r="Y46" s="17"/>
      <c r="Z46" s="10"/>
      <c r="AA46" s="10"/>
    </row>
    <row r="47" spans="1:34" ht="13">
      <c r="N47" s="41"/>
      <c r="O47" s="10"/>
      <c r="P47" s="10"/>
      <c r="Q47" s="40"/>
      <c r="R47" s="40"/>
      <c r="S47" s="10"/>
      <c r="T47" s="10"/>
      <c r="U47" s="10"/>
      <c r="V47" s="10"/>
      <c r="W47" s="10"/>
      <c r="X47" s="10"/>
      <c r="Y47" s="10"/>
      <c r="Z47" s="10"/>
      <c r="AA47" s="10"/>
    </row>
    <row r="48" spans="1:34" ht="13">
      <c r="O48" s="10"/>
      <c r="P48" s="10"/>
      <c r="Q48" s="40"/>
      <c r="R48" s="40"/>
      <c r="S48" s="10"/>
      <c r="T48" s="10"/>
      <c r="U48" s="10"/>
      <c r="V48" s="10"/>
      <c r="W48" s="10"/>
      <c r="X48" s="10"/>
      <c r="Y48" s="10"/>
      <c r="Z48" s="10"/>
      <c r="AA48" s="10"/>
    </row>
    <row r="49" spans="15:27" ht="13">
      <c r="O49" s="10"/>
      <c r="P49" s="10"/>
      <c r="Q49" s="10"/>
      <c r="R49" s="40"/>
      <c r="S49" s="10"/>
      <c r="T49" s="10"/>
      <c r="U49" s="10"/>
      <c r="V49" s="10"/>
      <c r="W49" s="10"/>
      <c r="X49" s="10"/>
      <c r="Y49" s="10"/>
      <c r="Z49" s="10"/>
      <c r="AA49" s="10"/>
    </row>
    <row r="50" spans="15:27"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</sheetData>
  <mergeCells count="4">
    <mergeCell ref="A1:F1"/>
    <mergeCell ref="A2:F2"/>
    <mergeCell ref="G1:AH1"/>
    <mergeCell ref="B44:E4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6DD9-AAFB-4472-91F9-B0B13FC1F427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3E46-C17F-4C43-92ED-B01BDF962EFD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2025-11-12T20:02:24Z</dcterms:modified>
</cp:coreProperties>
</file>