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D2F4D08A-0CF6-46AC-AC43-EE15DC990E27}" xr6:coauthVersionLast="47" xr6:coauthVersionMax="47" xr10:uidLastSave="{00000000-0000-0000-0000-000000000000}"/>
  <bookViews>
    <workbookView xWindow="-110" yWindow="-110" windowWidth="19420" windowHeight="10420" xr2:uid="{1FBA410A-02DC-4970-B22D-1EC6214FC8FE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P4" i="1"/>
  <c r="Q4" i="1"/>
  <c r="R4" i="1" s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U4" i="1"/>
  <c r="W4" i="1"/>
  <c r="Y4" i="1"/>
  <c r="Z4" i="1"/>
  <c r="Z17" i="1" s="1"/>
  <c r="AH4" i="1"/>
  <c r="G5" i="1"/>
  <c r="I5" i="1" s="1"/>
  <c r="H5" i="1"/>
  <c r="K5" i="1"/>
  <c r="L5" i="1"/>
  <c r="P5" i="1"/>
  <c r="Q5" i="1"/>
  <c r="U5" i="1"/>
  <c r="U17" i="1" s="1"/>
  <c r="W5" i="1"/>
  <c r="Y5" i="1"/>
  <c r="Z5" i="1"/>
  <c r="AH5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L6" i="1"/>
  <c r="P6" i="1"/>
  <c r="Q6" i="1"/>
  <c r="U6" i="1"/>
  <c r="W6" i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Y6" i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Z6" i="1"/>
  <c r="AH6" i="1"/>
  <c r="L7" i="1"/>
  <c r="L17" i="1" s="1"/>
  <c r="P7" i="1"/>
  <c r="P17" i="1" s="1"/>
  <c r="Q7" i="1"/>
  <c r="U7" i="1"/>
  <c r="Z7" i="1"/>
  <c r="AH7" i="1"/>
  <c r="AH17" i="1" s="1"/>
  <c r="L8" i="1"/>
  <c r="P8" i="1"/>
  <c r="Q8" i="1"/>
  <c r="U8" i="1"/>
  <c r="Z8" i="1"/>
  <c r="AH8" i="1"/>
  <c r="L9" i="1"/>
  <c r="P9" i="1"/>
  <c r="Q9" i="1"/>
  <c r="U9" i="1"/>
  <c r="Z9" i="1"/>
  <c r="AH9" i="1"/>
  <c r="L10" i="1"/>
  <c r="P10" i="1"/>
  <c r="Q10" i="1"/>
  <c r="U10" i="1"/>
  <c r="Z10" i="1"/>
  <c r="AH10" i="1"/>
  <c r="L11" i="1"/>
  <c r="P11" i="1"/>
  <c r="Q11" i="1"/>
  <c r="U11" i="1"/>
  <c r="Z11" i="1"/>
  <c r="AH11" i="1"/>
  <c r="L12" i="1"/>
  <c r="P12" i="1"/>
  <c r="Q12" i="1"/>
  <c r="U12" i="1"/>
  <c r="Z12" i="1"/>
  <c r="AH12" i="1"/>
  <c r="L13" i="1"/>
  <c r="P13" i="1"/>
  <c r="Q13" i="1"/>
  <c r="U13" i="1"/>
  <c r="Z13" i="1"/>
  <c r="AH13" i="1"/>
  <c r="L14" i="1"/>
  <c r="P14" i="1"/>
  <c r="Q14" i="1"/>
  <c r="U14" i="1"/>
  <c r="Z14" i="1"/>
  <c r="AH14" i="1"/>
  <c r="L15" i="1"/>
  <c r="P15" i="1"/>
  <c r="Q15" i="1"/>
  <c r="U15" i="1"/>
  <c r="Z15" i="1"/>
  <c r="AH15" i="1"/>
  <c r="L16" i="1"/>
  <c r="P16" i="1"/>
  <c r="Q16" i="1"/>
  <c r="U16" i="1"/>
  <c r="Z16" i="1"/>
  <c r="AH16" i="1"/>
  <c r="F17" i="1"/>
  <c r="K17" i="1" s="1"/>
  <c r="J17" i="1"/>
  <c r="M17" i="1"/>
  <c r="N17" i="1"/>
  <c r="O17" i="1"/>
  <c r="S17" i="1"/>
  <c r="T17" i="1"/>
  <c r="V17" i="1"/>
  <c r="X17" i="1"/>
  <c r="AA17" i="1"/>
  <c r="AB17" i="1"/>
  <c r="AC17" i="1"/>
  <c r="AD17" i="1"/>
  <c r="AE17" i="1"/>
  <c r="AF17" i="1"/>
  <c r="AG17" i="1"/>
  <c r="G6" i="1" l="1"/>
  <c r="I4" i="1"/>
  <c r="Q17" i="1"/>
  <c r="G7" i="1" l="1"/>
  <c r="H6" i="1"/>
  <c r="I6" i="1"/>
  <c r="H7" i="1" l="1"/>
  <c r="G8" i="1"/>
  <c r="I7" i="1"/>
  <c r="H8" i="1" l="1"/>
  <c r="G9" i="1"/>
  <c r="I8" i="1"/>
  <c r="I9" i="1" l="1"/>
  <c r="H9" i="1"/>
  <c r="G10" i="1"/>
  <c r="G11" i="1" l="1"/>
  <c r="I10" i="1"/>
  <c r="H10" i="1"/>
  <c r="G12" i="1" l="1"/>
  <c r="H11" i="1"/>
  <c r="I11" i="1"/>
  <c r="H12" i="1" l="1"/>
  <c r="I12" i="1"/>
  <c r="G13" i="1"/>
  <c r="H13" i="1" l="1"/>
  <c r="I13" i="1"/>
  <c r="G14" i="1"/>
  <c r="G15" i="1" l="1"/>
  <c r="I14" i="1"/>
  <c r="H14" i="1"/>
  <c r="G16" i="1" l="1"/>
  <c r="H15" i="1"/>
  <c r="I15" i="1"/>
  <c r="H16" i="1" l="1"/>
  <c r="H17" i="1" s="1"/>
  <c r="I16" i="1"/>
  <c r="I17" i="1" s="1"/>
  <c r="G17" i="1"/>
</calcChain>
</file>

<file path=xl/sharedStrings.xml><?xml version="1.0" encoding="utf-8"?>
<sst xmlns="http://schemas.openxmlformats.org/spreadsheetml/2006/main" count="84" uniqueCount="74">
  <si>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</si>
  <si>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</si>
  <si>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</si>
  <si>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</si>
  <si>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</si>
  <si>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</si>
  <si>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</si>
  <si>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</si>
  <si>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</si>
  <si>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</si>
  <si>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</si>
  <si>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</si>
  <si>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</si>
  <si>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</si>
  <si>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</si>
  <si>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</si>
  <si>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</si>
  <si>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</si>
  <si>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</si>
  <si>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</si>
  <si>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</si>
  <si>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</si>
  <si>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</si>
  <si>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</si>
  <si>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</si>
  <si>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</si>
  <si>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</si>
  <si>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</si>
  <si>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</si>
  <si>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</si>
  <si>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</si>
  <si>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</si>
  <si>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</si>
  <si>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</si>
  <si>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</si>
  <si>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</si>
  <si>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</si>
  <si>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</si>
  <si>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</si>
  <si>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</si>
  <si>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</si>
  <si>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</si>
  <si>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</si>
  <si>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</si>
  <si>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</si>
  <si>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</si>
  <si>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</si>
  <si>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</si>
  <si>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 xml:space="preserve">Samarkand - Kashgar (4.-16.9.2006) </t>
  </si>
  <si>
    <r>
      <t>Statistik</t>
    </r>
    <r>
      <rPr>
        <b/>
        <sz val="20"/>
        <rFont val="Arial"/>
        <family val="2"/>
      </rPr>
      <t xml:space="preserve"> Samarkand - Kashgar (4.-16.9.2006) </t>
    </r>
  </si>
  <si>
    <t>Samarkand</t>
  </si>
  <si>
    <t>Grenze Usbekistan/Tadschikistan</t>
  </si>
  <si>
    <t>Pendschikent</t>
  </si>
  <si>
    <t>Serafschan-Tal</t>
  </si>
  <si>
    <t>Ayni</t>
  </si>
  <si>
    <t>Ansob-Pass (3373 m)</t>
  </si>
  <si>
    <t>Duschanbe</t>
  </si>
  <si>
    <t>Duschanbe - Taxi-Fahrt - Chudschand</t>
  </si>
  <si>
    <t>Chudschand</t>
  </si>
  <si>
    <t>Grenze Tadschikistan/Usbekistan</t>
  </si>
  <si>
    <t>Kokan</t>
  </si>
  <si>
    <t>Fergana-Tal</t>
  </si>
  <si>
    <t>Andischan</t>
  </si>
  <si>
    <t>Grenze Usbekistan/Kirgistan</t>
  </si>
  <si>
    <t>Osch</t>
  </si>
  <si>
    <t>Chyrchyk-Pass (2406 m)</t>
  </si>
  <si>
    <t>Gulcha</t>
  </si>
  <si>
    <t>Taldyk Doppel-Pass (3615 &amp; 3570 m)</t>
  </si>
  <si>
    <t>Sary Tash</t>
  </si>
  <si>
    <t>Irkeshtam Pass (3573 m) - Grenze Kirgistan/China</t>
  </si>
  <si>
    <t>Simhana</t>
  </si>
  <si>
    <t>Karabel Daban (2930 m) - Akto Mountains Pass (2990 m) - Taktudulak Daban (2850 m)</t>
  </si>
  <si>
    <t>Kansu</t>
  </si>
  <si>
    <t>Kashgar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</si>
</sst>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4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right" wrapText="1"/>
    </xf>
    <xf numFmtId="0" fontId="4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20" fontId="0" fillId="0" borderId="3" xfId="0" applyNumberFormat="1" applyBorder="1"/>
    <xf numFmtId="20" fontId="0" fillId="0" borderId="0" xfId="0" applyNumberFormat="1" applyBorder="1"/>
    <xf numFmtId="180" fontId="8" fillId="0" borderId="0" xfId="0" applyNumberFormat="1" applyFont="1" applyBorder="1"/>
    <xf numFmtId="180" fontId="0" fillId="0" borderId="3" xfId="0" applyNumberFormat="1" applyBorder="1"/>
    <xf numFmtId="180" fontId="0" fillId="0" borderId="0" xfId="0" applyNumberForma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0" fillId="0" borderId="9" xfId="0" applyBorder="1" applyAlignment="1"/>
    <xf numFmtId="0" fontId="9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14" fontId="4" fillId="0" borderId="8" xfId="0" applyNumberFormat="1" applyFont="1" applyBorder="1" applyAlignment="1">
      <alignment horizontal="center" vertical="top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91AA-25E5-4D41-B25A-9650C2BC9210}">
  <sheetPr codeName="Tabelle1"/>
  <dimension ref="A1:AH23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2" t="s">
        <v>48</v>
      </c>
      <c r="B1" s="53"/>
      <c r="C1" s="53"/>
      <c r="D1" s="53"/>
      <c r="E1" s="53"/>
      <c r="F1" s="54"/>
      <c r="G1" s="56" t="s">
        <v>49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8"/>
    </row>
    <row r="2" spans="1:34">
      <c r="A2" s="55"/>
      <c r="B2" s="55"/>
      <c r="C2" s="55"/>
      <c r="D2" s="55"/>
      <c r="E2" s="55"/>
      <c r="F2" s="55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38</v>
      </c>
      <c r="M3" s="25" t="s">
        <v>25</v>
      </c>
      <c r="N3" s="25" t="s">
        <v>14</v>
      </c>
      <c r="O3" s="26" t="s">
        <v>33</v>
      </c>
      <c r="P3" s="25" t="s">
        <v>37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39" t="s">
        <v>39</v>
      </c>
      <c r="B4" s="30">
        <v>38964</v>
      </c>
      <c r="C4" s="5" t="s">
        <v>50</v>
      </c>
      <c r="D4" s="6" t="s">
        <v>51</v>
      </c>
      <c r="E4" s="4" t="s">
        <v>52</v>
      </c>
      <c r="F4" s="5">
        <v>71</v>
      </c>
      <c r="G4" s="13">
        <f>SUM(F4)</f>
        <v>71</v>
      </c>
      <c r="H4" s="14">
        <f>ROUND(PRODUCT(G4/1),0)</f>
        <v>71</v>
      </c>
      <c r="I4" s="14">
        <f>ROUND(PRODUCT(G4/COUNT(F4:F4)),0)</f>
        <v>71</v>
      </c>
      <c r="J4" s="46">
        <v>0.20694444444444446</v>
      </c>
      <c r="K4" s="20">
        <f>SUM(J4)</f>
        <v>0.20694444444444446</v>
      </c>
      <c r="L4" s="48">
        <f t="shared" ref="L4:L16" si="0">IF(F4=0,0,ROUND(PRODUCT(F4/SUM(HOUR(J4),PRODUCT(MINUTE(J4)/60))),1))</f>
        <v>14.3</v>
      </c>
      <c r="M4" s="49">
        <v>36.799999999999997</v>
      </c>
      <c r="N4" s="46">
        <v>0.375</v>
      </c>
      <c r="O4" s="20">
        <f>SUM(N4)</f>
        <v>0.375</v>
      </c>
      <c r="P4" s="48">
        <f t="shared" ref="P4:P16" si="1">IF(F4=0,0,ROUND(PRODUCT(F4/SUM(HOUR(N4),PRODUCT(MINUTE(N4)/60))),1))</f>
        <v>7.9</v>
      </c>
      <c r="Q4" s="20">
        <f t="shared" ref="Q4:Q16" si="2">SUM(N4,-J4)</f>
        <v>0.16805555555555554</v>
      </c>
      <c r="R4" s="20">
        <f>SUM(Q4)</f>
        <v>0.16805555555555554</v>
      </c>
      <c r="S4" s="14">
        <v>725</v>
      </c>
      <c r="T4" s="14">
        <v>1020</v>
      </c>
      <c r="U4" s="15">
        <f>SUM(-S4,T4)</f>
        <v>295</v>
      </c>
      <c r="V4" s="14">
        <v>458</v>
      </c>
      <c r="W4" s="15">
        <f>SUM(V4)</f>
        <v>458</v>
      </c>
      <c r="X4" s="14">
        <v>162</v>
      </c>
      <c r="Y4" s="15">
        <f>SUM(X4)</f>
        <v>162</v>
      </c>
      <c r="Z4" s="15">
        <f t="shared" ref="Z4:Z16" si="3">SUM(V4,-X4)</f>
        <v>296</v>
      </c>
      <c r="AA4" s="14">
        <v>1076</v>
      </c>
      <c r="AB4" s="14">
        <v>5</v>
      </c>
      <c r="AC4" s="14">
        <v>14</v>
      </c>
      <c r="AD4" s="14">
        <v>5</v>
      </c>
      <c r="AE4" s="14">
        <v>13</v>
      </c>
      <c r="AF4" s="14">
        <v>19</v>
      </c>
      <c r="AG4" s="14">
        <v>35</v>
      </c>
      <c r="AH4" s="16">
        <f>SUM(AG4,-AF4)</f>
        <v>16</v>
      </c>
    </row>
    <row r="5" spans="1:34" ht="13">
      <c r="A5" s="39" t="s">
        <v>40</v>
      </c>
      <c r="B5" s="30">
        <v>38965</v>
      </c>
      <c r="C5" s="5" t="s">
        <v>52</v>
      </c>
      <c r="D5" s="6" t="s">
        <v>53</v>
      </c>
      <c r="E5" s="4" t="s">
        <v>54</v>
      </c>
      <c r="F5" s="5">
        <v>102</v>
      </c>
      <c r="G5" s="17">
        <f>SUM(G4,F5)</f>
        <v>173</v>
      </c>
      <c r="H5" s="11">
        <f>ROUND(PRODUCT(G5/2),0)</f>
        <v>87</v>
      </c>
      <c r="I5" s="11">
        <f>ROUND(PRODUCT(G5/COUNT(F4:F5)),0)</f>
        <v>87</v>
      </c>
      <c r="J5" s="47">
        <v>0.3354166666666667</v>
      </c>
      <c r="K5" s="21">
        <f t="shared" ref="K5:K16" si="4">SUM(J5,K4)</f>
        <v>0.54236111111111118</v>
      </c>
      <c r="L5" s="48">
        <f t="shared" si="0"/>
        <v>12.7</v>
      </c>
      <c r="M5" s="50">
        <v>52.8</v>
      </c>
      <c r="N5" s="47">
        <v>0.45833333333333331</v>
      </c>
      <c r="O5" s="21">
        <f t="shared" ref="O5:O16" si="5">SUM(N5,O4)</f>
        <v>0.83333333333333326</v>
      </c>
      <c r="P5" s="48">
        <f t="shared" si="1"/>
        <v>9.3000000000000007</v>
      </c>
      <c r="Q5" s="21">
        <f t="shared" si="2"/>
        <v>0.12291666666666662</v>
      </c>
      <c r="R5" s="21">
        <f>SUM(Q5,R4)</f>
        <v>0.29097222222222219</v>
      </c>
      <c r="S5" s="11">
        <v>1020</v>
      </c>
      <c r="T5" s="11">
        <v>1443</v>
      </c>
      <c r="U5" s="18">
        <f>SUM(-S5,T5)</f>
        <v>423</v>
      </c>
      <c r="V5" s="11">
        <v>1285</v>
      </c>
      <c r="W5" s="18">
        <f t="shared" ref="W5:W16" si="6">SUM(W4,V5)</f>
        <v>1743</v>
      </c>
      <c r="X5" s="11">
        <v>857</v>
      </c>
      <c r="Y5" s="18">
        <f>SUM(Y4,X5)</f>
        <v>1019</v>
      </c>
      <c r="Z5" s="18">
        <f t="shared" si="3"/>
        <v>428</v>
      </c>
      <c r="AA5" s="11">
        <v>1469</v>
      </c>
      <c r="AB5" s="11">
        <v>6</v>
      </c>
      <c r="AC5" s="11">
        <v>17</v>
      </c>
      <c r="AD5" s="11">
        <v>6</v>
      </c>
      <c r="AE5" s="11">
        <v>14</v>
      </c>
      <c r="AF5" s="11">
        <v>17</v>
      </c>
      <c r="AG5" s="11">
        <v>30</v>
      </c>
      <c r="AH5" s="19">
        <f>SUM(AG5,-AF5)</f>
        <v>13</v>
      </c>
    </row>
    <row r="6" spans="1:34" ht="13">
      <c r="A6" s="39" t="s">
        <v>41</v>
      </c>
      <c r="B6" s="30">
        <v>38966</v>
      </c>
      <c r="C6" s="5" t="s">
        <v>54</v>
      </c>
      <c r="D6" s="6"/>
      <c r="E6" s="4" t="s">
        <v>55</v>
      </c>
      <c r="F6" s="5">
        <v>77</v>
      </c>
      <c r="G6" s="17">
        <f t="shared" ref="G6:G16" si="7">SUM(G5,F6)</f>
        <v>250</v>
      </c>
      <c r="H6" s="11">
        <f>ROUND(PRODUCT(G6/3),0)</f>
        <v>83</v>
      </c>
      <c r="I6" s="11">
        <f>ROUND(PRODUCT(G6/COUNT(F4:F6)),0)</f>
        <v>83</v>
      </c>
      <c r="J6" s="47">
        <v>0.39652777777777781</v>
      </c>
      <c r="K6" s="21">
        <f t="shared" si="4"/>
        <v>0.93888888888888899</v>
      </c>
      <c r="L6" s="48">
        <f t="shared" si="0"/>
        <v>8.1</v>
      </c>
      <c r="M6" s="50">
        <v>39.4</v>
      </c>
      <c r="N6" s="47">
        <v>0.52777777777777779</v>
      </c>
      <c r="O6" s="21">
        <f t="shared" si="5"/>
        <v>1.3611111111111112</v>
      </c>
      <c r="P6" s="48">
        <f t="shared" si="1"/>
        <v>6.1</v>
      </c>
      <c r="Q6" s="21">
        <f t="shared" si="2"/>
        <v>0.13124999999999998</v>
      </c>
      <c r="R6" s="21">
        <f t="shared" ref="R6:R16" si="8">SUM(Q6,R5)</f>
        <v>0.42222222222222217</v>
      </c>
      <c r="S6" s="11">
        <v>1443</v>
      </c>
      <c r="T6" s="11">
        <v>3277</v>
      </c>
      <c r="U6" s="18">
        <f t="shared" ref="U6:U16" si="9">SUM(-S6,T6)</f>
        <v>1834</v>
      </c>
      <c r="V6" s="11">
        <v>2123</v>
      </c>
      <c r="W6" s="18">
        <f t="shared" si="6"/>
        <v>3866</v>
      </c>
      <c r="X6" s="11">
        <v>274</v>
      </c>
      <c r="Y6" s="18">
        <f t="shared" ref="Y6:Y16" si="10">SUM(Y5,X6)</f>
        <v>1293</v>
      </c>
      <c r="Z6" s="18">
        <f t="shared" si="3"/>
        <v>1849</v>
      </c>
      <c r="AA6" s="11">
        <v>3273</v>
      </c>
      <c r="AB6" s="11">
        <v>7</v>
      </c>
      <c r="AC6" s="11">
        <v>21</v>
      </c>
      <c r="AD6" s="11">
        <v>5</v>
      </c>
      <c r="AE6" s="11">
        <v>13</v>
      </c>
      <c r="AF6" s="11">
        <v>5</v>
      </c>
      <c r="AG6" s="11">
        <v>39</v>
      </c>
      <c r="AH6" s="19">
        <f t="shared" ref="AH6:AH16" si="11">SUM(AG6,-AF6)</f>
        <v>34</v>
      </c>
    </row>
    <row r="7" spans="1:34" ht="13">
      <c r="A7" s="39" t="s">
        <v>42</v>
      </c>
      <c r="B7" s="30">
        <v>38967</v>
      </c>
      <c r="C7" s="5" t="s">
        <v>55</v>
      </c>
      <c r="D7" s="6"/>
      <c r="E7" s="4" t="s">
        <v>56</v>
      </c>
      <c r="F7" s="5">
        <v>90</v>
      </c>
      <c r="G7" s="17">
        <f t="shared" si="7"/>
        <v>340</v>
      </c>
      <c r="H7" s="11">
        <f>ROUND(PRODUCT(G7/4),0)</f>
        <v>85</v>
      </c>
      <c r="I7" s="11">
        <f>ROUND(PRODUCT(G7/COUNT(F4:F7)),0)</f>
        <v>85</v>
      </c>
      <c r="J7" s="47">
        <v>0.20347222222222219</v>
      </c>
      <c r="K7" s="21">
        <f t="shared" si="4"/>
        <v>1.1423611111111112</v>
      </c>
      <c r="L7" s="48">
        <f t="shared" si="0"/>
        <v>18.399999999999999</v>
      </c>
      <c r="M7" s="50">
        <v>47.4</v>
      </c>
      <c r="N7" s="47">
        <v>0.33333333333333331</v>
      </c>
      <c r="O7" s="21">
        <f t="shared" si="5"/>
        <v>1.6944444444444444</v>
      </c>
      <c r="P7" s="48">
        <f t="shared" si="1"/>
        <v>11.3</v>
      </c>
      <c r="Q7" s="21">
        <f t="shared" si="2"/>
        <v>0.12986111111111112</v>
      </c>
      <c r="R7" s="21">
        <f t="shared" si="8"/>
        <v>0.55208333333333326</v>
      </c>
      <c r="S7" s="11">
        <v>3277</v>
      </c>
      <c r="T7" s="11">
        <v>874</v>
      </c>
      <c r="U7" s="18">
        <f t="shared" si="9"/>
        <v>-2403</v>
      </c>
      <c r="V7" s="11">
        <v>68</v>
      </c>
      <c r="W7" s="18">
        <f t="shared" si="6"/>
        <v>3934</v>
      </c>
      <c r="X7" s="11">
        <v>2466</v>
      </c>
      <c r="Y7" s="18">
        <f t="shared" si="10"/>
        <v>3759</v>
      </c>
      <c r="Z7" s="18">
        <f t="shared" si="3"/>
        <v>-2398</v>
      </c>
      <c r="AA7" s="11">
        <v>3268</v>
      </c>
      <c r="AB7" s="11">
        <v>5</v>
      </c>
      <c r="AC7" s="11">
        <v>15</v>
      </c>
      <c r="AD7" s="11">
        <v>6</v>
      </c>
      <c r="AE7" s="11">
        <v>17</v>
      </c>
      <c r="AF7" s="11">
        <v>9</v>
      </c>
      <c r="AG7" s="11">
        <v>36</v>
      </c>
      <c r="AH7" s="19">
        <f t="shared" si="11"/>
        <v>27</v>
      </c>
    </row>
    <row r="8" spans="1:34" ht="13">
      <c r="A8" s="39" t="s">
        <v>43</v>
      </c>
      <c r="B8" s="30">
        <v>38968</v>
      </c>
      <c r="C8" s="5"/>
      <c r="D8" s="6" t="s">
        <v>57</v>
      </c>
      <c r="E8" s="4"/>
      <c r="F8" s="5"/>
      <c r="G8" s="17">
        <f t="shared" si="7"/>
        <v>340</v>
      </c>
      <c r="H8" s="11">
        <f>ROUND(PRODUCT(G8/5),0)</f>
        <v>68</v>
      </c>
      <c r="I8" s="11">
        <f>ROUND(PRODUCT(G8/COUNT(F4:F8)),0)</f>
        <v>85</v>
      </c>
      <c r="J8" s="11"/>
      <c r="K8" s="21">
        <f t="shared" si="4"/>
        <v>1.1423611111111112</v>
      </c>
      <c r="L8" s="48">
        <f t="shared" si="0"/>
        <v>0</v>
      </c>
      <c r="M8" s="50"/>
      <c r="N8" s="11"/>
      <c r="O8" s="21">
        <f t="shared" si="5"/>
        <v>1.6944444444444444</v>
      </c>
      <c r="P8" s="48">
        <f t="shared" si="1"/>
        <v>0</v>
      </c>
      <c r="Q8" s="21">
        <f t="shared" si="2"/>
        <v>0</v>
      </c>
      <c r="R8" s="21">
        <f t="shared" si="8"/>
        <v>0.55208333333333326</v>
      </c>
      <c r="S8" s="11">
        <v>874</v>
      </c>
      <c r="T8" s="11">
        <v>350</v>
      </c>
      <c r="U8" s="18">
        <f t="shared" si="9"/>
        <v>-524</v>
      </c>
      <c r="V8" s="11"/>
      <c r="W8" s="18">
        <f t="shared" si="6"/>
        <v>3934</v>
      </c>
      <c r="X8" s="11"/>
      <c r="Y8" s="18">
        <f t="shared" si="10"/>
        <v>3759</v>
      </c>
      <c r="Z8" s="18">
        <f t="shared" si="3"/>
        <v>0</v>
      </c>
      <c r="AA8" s="11">
        <v>3268</v>
      </c>
      <c r="AB8" s="11"/>
      <c r="AC8" s="11"/>
      <c r="AD8" s="11"/>
      <c r="AE8" s="11"/>
      <c r="AF8" s="11"/>
      <c r="AG8" s="11"/>
      <c r="AH8" s="19">
        <f t="shared" si="11"/>
        <v>0</v>
      </c>
    </row>
    <row r="9" spans="1:34" ht="13">
      <c r="A9" s="39" t="s">
        <v>44</v>
      </c>
      <c r="B9" s="30">
        <v>38969</v>
      </c>
      <c r="C9" s="5" t="s">
        <v>58</v>
      </c>
      <c r="D9" s="6" t="s">
        <v>59</v>
      </c>
      <c r="E9" s="4" t="s">
        <v>60</v>
      </c>
      <c r="F9" s="5">
        <v>142</v>
      </c>
      <c r="G9" s="17">
        <f t="shared" si="7"/>
        <v>482</v>
      </c>
      <c r="H9" s="11">
        <f>ROUND(PRODUCT(G9/6),0)</f>
        <v>80</v>
      </c>
      <c r="I9" s="11">
        <f>ROUND(PRODUCT(G9/COUNT(F4:F9)),0)</f>
        <v>96</v>
      </c>
      <c r="J9" s="47">
        <v>0.28819444444444448</v>
      </c>
      <c r="K9" s="21">
        <f t="shared" si="4"/>
        <v>1.4305555555555556</v>
      </c>
      <c r="L9" s="48">
        <f t="shared" si="0"/>
        <v>20.5</v>
      </c>
      <c r="M9" s="50">
        <v>36.1</v>
      </c>
      <c r="N9" s="47">
        <v>0.375</v>
      </c>
      <c r="O9" s="21">
        <f t="shared" si="5"/>
        <v>2.0694444444444446</v>
      </c>
      <c r="P9" s="48">
        <f t="shared" si="1"/>
        <v>15.8</v>
      </c>
      <c r="Q9" s="21">
        <f t="shared" si="2"/>
        <v>8.6805555555555525E-2</v>
      </c>
      <c r="R9" s="21">
        <f t="shared" si="8"/>
        <v>0.63888888888888884</v>
      </c>
      <c r="S9" s="11">
        <v>350</v>
      </c>
      <c r="T9" s="11">
        <v>450</v>
      </c>
      <c r="U9" s="18">
        <f t="shared" si="9"/>
        <v>100</v>
      </c>
      <c r="V9" s="11">
        <v>395</v>
      </c>
      <c r="W9" s="18">
        <f t="shared" si="6"/>
        <v>4329</v>
      </c>
      <c r="X9" s="11">
        <v>305</v>
      </c>
      <c r="Y9" s="18">
        <f t="shared" si="10"/>
        <v>4064</v>
      </c>
      <c r="Z9" s="18">
        <f t="shared" si="3"/>
        <v>90</v>
      </c>
      <c r="AA9" s="11">
        <v>480</v>
      </c>
      <c r="AB9" s="11">
        <v>4</v>
      </c>
      <c r="AC9" s="11">
        <v>6</v>
      </c>
      <c r="AD9" s="11">
        <v>6</v>
      </c>
      <c r="AE9" s="11">
        <v>24</v>
      </c>
      <c r="AF9" s="11">
        <v>24</v>
      </c>
      <c r="AG9" s="11">
        <v>43</v>
      </c>
      <c r="AH9" s="19">
        <f t="shared" si="11"/>
        <v>19</v>
      </c>
    </row>
    <row r="10" spans="1:34" ht="13">
      <c r="A10" s="39" t="s">
        <v>45</v>
      </c>
      <c r="B10" s="30">
        <v>38970</v>
      </c>
      <c r="C10" s="5" t="s">
        <v>60</v>
      </c>
      <c r="D10" s="6" t="s">
        <v>61</v>
      </c>
      <c r="E10" s="4" t="s">
        <v>62</v>
      </c>
      <c r="F10" s="5">
        <v>133</v>
      </c>
      <c r="G10" s="17">
        <f t="shared" si="7"/>
        <v>615</v>
      </c>
      <c r="H10" s="11">
        <f>ROUND(PRODUCT(G10/7),0)</f>
        <v>88</v>
      </c>
      <c r="I10" s="11">
        <f>ROUND(PRODUCT(G10/COUNT(F4:F10)),0)</f>
        <v>103</v>
      </c>
      <c r="J10" s="47">
        <v>0.25555555555555559</v>
      </c>
      <c r="K10" s="21">
        <f t="shared" si="4"/>
        <v>1.6861111111111111</v>
      </c>
      <c r="L10" s="48">
        <f t="shared" si="0"/>
        <v>21.7</v>
      </c>
      <c r="M10" s="50">
        <v>30.7</v>
      </c>
      <c r="N10" s="47">
        <v>0.3125</v>
      </c>
      <c r="O10" s="21">
        <f t="shared" si="5"/>
        <v>2.3819444444444446</v>
      </c>
      <c r="P10" s="48">
        <f t="shared" si="1"/>
        <v>17.7</v>
      </c>
      <c r="Q10" s="21">
        <f t="shared" si="2"/>
        <v>5.6944444444444409E-2</v>
      </c>
      <c r="R10" s="21">
        <f t="shared" si="8"/>
        <v>0.6958333333333333</v>
      </c>
      <c r="S10" s="11">
        <v>450</v>
      </c>
      <c r="T10" s="11">
        <v>512</v>
      </c>
      <c r="U10" s="18">
        <f t="shared" si="9"/>
        <v>62</v>
      </c>
      <c r="V10" s="11">
        <v>130</v>
      </c>
      <c r="W10" s="18">
        <f t="shared" si="6"/>
        <v>4459</v>
      </c>
      <c r="X10" s="11">
        <v>30</v>
      </c>
      <c r="Y10" s="18">
        <f t="shared" si="10"/>
        <v>4094</v>
      </c>
      <c r="Z10" s="18">
        <f t="shared" si="3"/>
        <v>100</v>
      </c>
      <c r="AA10" s="11">
        <v>516</v>
      </c>
      <c r="AB10" s="11">
        <v>4</v>
      </c>
      <c r="AC10" s="11">
        <v>5</v>
      </c>
      <c r="AD10" s="11">
        <v>0</v>
      </c>
      <c r="AE10" s="11">
        <v>0</v>
      </c>
      <c r="AF10" s="11">
        <v>24</v>
      </c>
      <c r="AG10" s="11">
        <v>37</v>
      </c>
      <c r="AH10" s="19">
        <f t="shared" si="11"/>
        <v>13</v>
      </c>
    </row>
    <row r="11" spans="1:34" ht="13">
      <c r="A11" s="6" t="s">
        <v>46</v>
      </c>
      <c r="B11" s="30">
        <v>38971</v>
      </c>
      <c r="C11" s="5" t="s">
        <v>62</v>
      </c>
      <c r="D11" s="6" t="s">
        <v>63</v>
      </c>
      <c r="E11" s="4" t="s">
        <v>64</v>
      </c>
      <c r="F11" s="5">
        <v>50</v>
      </c>
      <c r="G11" s="17">
        <f t="shared" si="7"/>
        <v>665</v>
      </c>
      <c r="H11" s="11">
        <f>ROUND(PRODUCT(G11/8),0)</f>
        <v>83</v>
      </c>
      <c r="I11" s="11">
        <f>ROUND(PRODUCT(G11/COUNT(F4:F11)),0)</f>
        <v>95</v>
      </c>
      <c r="J11" s="47">
        <v>0.13055555555555556</v>
      </c>
      <c r="K11" s="21">
        <f t="shared" si="4"/>
        <v>1.8166666666666667</v>
      </c>
      <c r="L11" s="48">
        <f t="shared" si="0"/>
        <v>16</v>
      </c>
      <c r="M11" s="50">
        <v>31.5</v>
      </c>
      <c r="N11" s="47">
        <v>0.16666666666666666</v>
      </c>
      <c r="O11" s="21">
        <f t="shared" si="5"/>
        <v>2.5486111111111112</v>
      </c>
      <c r="P11" s="48">
        <f t="shared" si="1"/>
        <v>12.5</v>
      </c>
      <c r="Q11" s="21">
        <f t="shared" si="2"/>
        <v>3.6111111111111094E-2</v>
      </c>
      <c r="R11" s="21">
        <f t="shared" si="8"/>
        <v>0.7319444444444444</v>
      </c>
      <c r="S11" s="11">
        <v>512</v>
      </c>
      <c r="T11" s="11">
        <v>973</v>
      </c>
      <c r="U11" s="18">
        <f t="shared" si="9"/>
        <v>461</v>
      </c>
      <c r="V11" s="11">
        <v>505</v>
      </c>
      <c r="W11" s="18">
        <f t="shared" si="6"/>
        <v>4964</v>
      </c>
      <c r="X11" s="11">
        <v>53</v>
      </c>
      <c r="Y11" s="18">
        <f t="shared" si="10"/>
        <v>4147</v>
      </c>
      <c r="Z11" s="18">
        <f t="shared" si="3"/>
        <v>452</v>
      </c>
      <c r="AA11" s="11">
        <v>963</v>
      </c>
      <c r="AB11" s="11">
        <v>4</v>
      </c>
      <c r="AC11" s="11">
        <v>7</v>
      </c>
      <c r="AD11" s="11">
        <v>3</v>
      </c>
      <c r="AE11" s="11">
        <v>5</v>
      </c>
      <c r="AF11" s="11">
        <v>25</v>
      </c>
      <c r="AG11" s="11">
        <v>28</v>
      </c>
      <c r="AH11" s="19">
        <f t="shared" si="11"/>
        <v>3</v>
      </c>
    </row>
    <row r="12" spans="1:34" ht="13">
      <c r="A12" s="6" t="s">
        <v>47</v>
      </c>
      <c r="B12" s="30">
        <v>38972</v>
      </c>
      <c r="C12" s="5" t="s">
        <v>64</v>
      </c>
      <c r="D12" s="6" t="s">
        <v>65</v>
      </c>
      <c r="E12" s="4" t="s">
        <v>66</v>
      </c>
      <c r="F12" s="5">
        <v>94</v>
      </c>
      <c r="G12" s="17">
        <f t="shared" si="7"/>
        <v>759</v>
      </c>
      <c r="H12" s="11">
        <f>ROUND(PRODUCT(G12/9),0)</f>
        <v>84</v>
      </c>
      <c r="I12" s="11">
        <f>ROUND(PRODUCT(G12/COUNT(F4:F12)),0)</f>
        <v>95</v>
      </c>
      <c r="J12" s="47">
        <v>0.30625000000000002</v>
      </c>
      <c r="K12" s="21">
        <f t="shared" si="4"/>
        <v>2.1229166666666668</v>
      </c>
      <c r="L12" s="48">
        <f t="shared" si="0"/>
        <v>12.8</v>
      </c>
      <c r="M12" s="50">
        <v>50.1</v>
      </c>
      <c r="N12" s="47">
        <v>0.375</v>
      </c>
      <c r="O12" s="21">
        <f t="shared" si="5"/>
        <v>2.9236111111111112</v>
      </c>
      <c r="P12" s="48">
        <f t="shared" si="1"/>
        <v>10.4</v>
      </c>
      <c r="Q12" s="21">
        <f t="shared" si="2"/>
        <v>6.8749999999999978E-2</v>
      </c>
      <c r="R12" s="21">
        <f t="shared" si="8"/>
        <v>0.80069444444444438</v>
      </c>
      <c r="S12" s="11">
        <v>973</v>
      </c>
      <c r="T12" s="11">
        <v>1529</v>
      </c>
      <c r="U12" s="18">
        <f t="shared" si="9"/>
        <v>556</v>
      </c>
      <c r="V12" s="11">
        <v>1446</v>
      </c>
      <c r="W12" s="18">
        <f t="shared" si="6"/>
        <v>6410</v>
      </c>
      <c r="X12" s="11">
        <v>893</v>
      </c>
      <c r="Y12" s="18">
        <f t="shared" si="10"/>
        <v>5040</v>
      </c>
      <c r="Z12" s="18">
        <f t="shared" si="3"/>
        <v>553</v>
      </c>
      <c r="AA12" s="11">
        <v>2337</v>
      </c>
      <c r="AB12" s="11">
        <v>5</v>
      </c>
      <c r="AC12" s="11">
        <v>14</v>
      </c>
      <c r="AD12" s="11">
        <v>6</v>
      </c>
      <c r="AE12" s="11">
        <v>16</v>
      </c>
      <c r="AF12" s="11">
        <v>20</v>
      </c>
      <c r="AG12" s="11">
        <v>30</v>
      </c>
      <c r="AH12" s="19">
        <f t="shared" si="11"/>
        <v>10</v>
      </c>
    </row>
    <row r="13" spans="1:34" ht="13">
      <c r="A13" s="6" t="s">
        <v>5</v>
      </c>
      <c r="B13" s="30">
        <v>38973</v>
      </c>
      <c r="C13" s="5" t="s">
        <v>66</v>
      </c>
      <c r="D13" s="6" t="s">
        <v>67</v>
      </c>
      <c r="E13" s="4" t="s">
        <v>68</v>
      </c>
      <c r="F13" s="5">
        <v>103</v>
      </c>
      <c r="G13" s="17">
        <f t="shared" si="7"/>
        <v>862</v>
      </c>
      <c r="H13" s="11">
        <f>ROUND(PRODUCT(G13/10),0)</f>
        <v>86</v>
      </c>
      <c r="I13" s="11">
        <f>ROUND(PRODUCT(G13/COUNT(F4:F13)),0)</f>
        <v>96</v>
      </c>
      <c r="J13" s="47">
        <v>0.4152777777777778</v>
      </c>
      <c r="K13" s="21">
        <f t="shared" si="4"/>
        <v>2.5381944444444446</v>
      </c>
      <c r="L13" s="48">
        <f t="shared" si="0"/>
        <v>10.3</v>
      </c>
      <c r="M13" s="50">
        <v>53.4</v>
      </c>
      <c r="N13" s="47">
        <v>0.54166666666666663</v>
      </c>
      <c r="O13" s="21">
        <f t="shared" si="5"/>
        <v>3.4652777777777777</v>
      </c>
      <c r="P13" s="48">
        <f t="shared" si="1"/>
        <v>7.9</v>
      </c>
      <c r="Q13" s="21">
        <f t="shared" si="2"/>
        <v>0.12638888888888883</v>
      </c>
      <c r="R13" s="21">
        <f t="shared" si="8"/>
        <v>0.92708333333333326</v>
      </c>
      <c r="S13" s="11">
        <v>1529</v>
      </c>
      <c r="T13" s="11">
        <v>3052</v>
      </c>
      <c r="U13" s="18">
        <f t="shared" si="9"/>
        <v>1523</v>
      </c>
      <c r="V13" s="11">
        <v>2191</v>
      </c>
      <c r="W13" s="18">
        <f t="shared" si="6"/>
        <v>8601</v>
      </c>
      <c r="X13" s="11">
        <v>668</v>
      </c>
      <c r="Y13" s="18">
        <f t="shared" si="10"/>
        <v>5708</v>
      </c>
      <c r="Z13" s="18">
        <f t="shared" si="3"/>
        <v>1523</v>
      </c>
      <c r="AA13" s="11">
        <v>3477</v>
      </c>
      <c r="AB13" s="11">
        <v>6</v>
      </c>
      <c r="AC13" s="11">
        <v>19</v>
      </c>
      <c r="AD13" s="11">
        <v>7</v>
      </c>
      <c r="AE13" s="11">
        <v>18</v>
      </c>
      <c r="AF13" s="11">
        <v>2</v>
      </c>
      <c r="AG13" s="11">
        <v>31</v>
      </c>
      <c r="AH13" s="19">
        <f t="shared" si="11"/>
        <v>29</v>
      </c>
    </row>
    <row r="14" spans="1:34" ht="13">
      <c r="A14" s="6" t="s">
        <v>7</v>
      </c>
      <c r="B14" s="30">
        <v>38974</v>
      </c>
      <c r="C14" s="5" t="s">
        <v>68</v>
      </c>
      <c r="D14" s="6" t="s">
        <v>69</v>
      </c>
      <c r="E14" s="4" t="s">
        <v>70</v>
      </c>
      <c r="F14" s="5">
        <v>79</v>
      </c>
      <c r="G14" s="17">
        <f t="shared" si="7"/>
        <v>941</v>
      </c>
      <c r="H14" s="11">
        <f>ROUND(PRODUCT(G14/11),0)</f>
        <v>86</v>
      </c>
      <c r="I14" s="11">
        <f>ROUND(PRODUCT(G14/COUNT(F4:F14)),0)</f>
        <v>94</v>
      </c>
      <c r="J14" s="47">
        <v>0.30486111111111108</v>
      </c>
      <c r="K14" s="21">
        <f t="shared" si="4"/>
        <v>2.8430555555555559</v>
      </c>
      <c r="L14" s="48">
        <f t="shared" si="0"/>
        <v>10.8</v>
      </c>
      <c r="M14" s="50">
        <v>72.5</v>
      </c>
      <c r="N14" s="47">
        <v>0.4375</v>
      </c>
      <c r="O14" s="21">
        <f t="shared" si="5"/>
        <v>3.9027777777777777</v>
      </c>
      <c r="P14" s="48">
        <f t="shared" si="1"/>
        <v>7.5</v>
      </c>
      <c r="Q14" s="21">
        <f t="shared" si="2"/>
        <v>0.13263888888888892</v>
      </c>
      <c r="R14" s="21">
        <f t="shared" si="8"/>
        <v>1.0597222222222222</v>
      </c>
      <c r="S14" s="11">
        <v>3052</v>
      </c>
      <c r="T14" s="11">
        <v>2708</v>
      </c>
      <c r="U14" s="18">
        <f t="shared" si="9"/>
        <v>-344</v>
      </c>
      <c r="V14" s="11">
        <v>937</v>
      </c>
      <c r="W14" s="18">
        <f t="shared" si="6"/>
        <v>9538</v>
      </c>
      <c r="X14" s="11">
        <v>1257</v>
      </c>
      <c r="Y14" s="18">
        <f t="shared" si="10"/>
        <v>6965</v>
      </c>
      <c r="Z14" s="18">
        <f t="shared" si="3"/>
        <v>-320</v>
      </c>
      <c r="AA14" s="11">
        <v>3438</v>
      </c>
      <c r="AB14" s="11">
        <v>6</v>
      </c>
      <c r="AC14" s="11">
        <v>22</v>
      </c>
      <c r="AD14" s="11">
        <v>6</v>
      </c>
      <c r="AE14" s="11">
        <v>16</v>
      </c>
      <c r="AF14" s="11">
        <v>8</v>
      </c>
      <c r="AG14" s="11">
        <v>35</v>
      </c>
      <c r="AH14" s="19">
        <f t="shared" si="11"/>
        <v>27</v>
      </c>
    </row>
    <row r="15" spans="1:34" ht="25.5">
      <c r="A15" s="38" t="s">
        <v>35</v>
      </c>
      <c r="B15" s="40">
        <v>38975</v>
      </c>
      <c r="C15" s="41" t="s">
        <v>70</v>
      </c>
      <c r="D15" s="6" t="s">
        <v>71</v>
      </c>
      <c r="E15" s="4" t="s">
        <v>72</v>
      </c>
      <c r="F15" s="5">
        <v>122</v>
      </c>
      <c r="G15" s="17">
        <f t="shared" si="7"/>
        <v>1063</v>
      </c>
      <c r="H15" s="11">
        <f>ROUND(PRODUCT(G15/12),0)</f>
        <v>89</v>
      </c>
      <c r="I15" s="11">
        <f>ROUND(PRODUCT(G15/COUNT(F4:F15)),0)</f>
        <v>97</v>
      </c>
      <c r="J15" s="47">
        <v>0.31527777777777777</v>
      </c>
      <c r="K15" s="21">
        <f t="shared" si="4"/>
        <v>3.1583333333333337</v>
      </c>
      <c r="L15" s="48">
        <f t="shared" si="0"/>
        <v>16.100000000000001</v>
      </c>
      <c r="M15" s="50">
        <v>58.4</v>
      </c>
      <c r="N15" s="47">
        <v>0.375</v>
      </c>
      <c r="O15" s="21">
        <f t="shared" si="5"/>
        <v>4.2777777777777777</v>
      </c>
      <c r="P15" s="48">
        <f t="shared" si="1"/>
        <v>13.6</v>
      </c>
      <c r="Q15" s="21">
        <f t="shared" si="2"/>
        <v>5.9722222222222232E-2</v>
      </c>
      <c r="R15" s="21">
        <f t="shared" si="8"/>
        <v>1.1194444444444445</v>
      </c>
      <c r="S15" s="11">
        <v>2708</v>
      </c>
      <c r="T15" s="11">
        <v>2259</v>
      </c>
      <c r="U15" s="18">
        <f t="shared" si="9"/>
        <v>-449</v>
      </c>
      <c r="V15" s="11">
        <v>1271</v>
      </c>
      <c r="W15" s="18">
        <f t="shared" si="6"/>
        <v>10809</v>
      </c>
      <c r="X15" s="11">
        <v>1720</v>
      </c>
      <c r="Y15" s="18">
        <f t="shared" si="10"/>
        <v>8685</v>
      </c>
      <c r="Z15" s="18">
        <f t="shared" si="3"/>
        <v>-449</v>
      </c>
      <c r="AA15" s="11">
        <v>2920</v>
      </c>
      <c r="AB15" s="11">
        <v>5</v>
      </c>
      <c r="AC15" s="11">
        <v>12</v>
      </c>
      <c r="AD15" s="11">
        <v>4</v>
      </c>
      <c r="AE15" s="11">
        <v>11</v>
      </c>
      <c r="AF15" s="11">
        <v>13</v>
      </c>
      <c r="AG15" s="11">
        <v>28</v>
      </c>
      <c r="AH15" s="19">
        <f t="shared" si="11"/>
        <v>15</v>
      </c>
    </row>
    <row r="16" spans="1:34" ht="13">
      <c r="A16" s="6" t="s">
        <v>36</v>
      </c>
      <c r="B16" s="42">
        <v>38976</v>
      </c>
      <c r="C16" s="43" t="s">
        <v>72</v>
      </c>
      <c r="D16" s="44"/>
      <c r="E16" s="45" t="s">
        <v>73</v>
      </c>
      <c r="F16" s="43">
        <v>137</v>
      </c>
      <c r="G16" s="17">
        <f t="shared" si="7"/>
        <v>1200</v>
      </c>
      <c r="H16" s="11">
        <f>ROUND(PRODUCT(G16/13),0)</f>
        <v>92</v>
      </c>
      <c r="I16" s="11">
        <f>ROUND(PRODUCT(G16/COUNT(F4:F16)),0)</f>
        <v>100</v>
      </c>
      <c r="J16" s="47">
        <v>0.29097222222222224</v>
      </c>
      <c r="K16" s="21">
        <f t="shared" si="4"/>
        <v>3.4493055555555561</v>
      </c>
      <c r="L16" s="48">
        <f t="shared" si="0"/>
        <v>19.600000000000001</v>
      </c>
      <c r="M16" s="50">
        <v>50.3</v>
      </c>
      <c r="N16" s="47">
        <v>0.375</v>
      </c>
      <c r="O16" s="21">
        <f t="shared" si="5"/>
        <v>4.6527777777777777</v>
      </c>
      <c r="P16" s="48">
        <f t="shared" si="1"/>
        <v>15.2</v>
      </c>
      <c r="Q16" s="21">
        <f t="shared" si="2"/>
        <v>8.4027777777777757E-2</v>
      </c>
      <c r="R16" s="21">
        <f t="shared" si="8"/>
        <v>1.2034722222222223</v>
      </c>
      <c r="S16" s="11">
        <v>2259</v>
      </c>
      <c r="T16" s="11">
        <v>1332</v>
      </c>
      <c r="U16" s="18">
        <f t="shared" si="9"/>
        <v>-927</v>
      </c>
      <c r="V16" s="11">
        <v>467</v>
      </c>
      <c r="W16" s="18">
        <f t="shared" si="6"/>
        <v>11276</v>
      </c>
      <c r="X16" s="11">
        <v>1384</v>
      </c>
      <c r="Y16" s="18">
        <f t="shared" si="10"/>
        <v>10069</v>
      </c>
      <c r="Z16" s="18">
        <f t="shared" si="3"/>
        <v>-917</v>
      </c>
      <c r="AA16" s="11">
        <v>2260</v>
      </c>
      <c r="AB16" s="11">
        <v>4</v>
      </c>
      <c r="AC16" s="11">
        <v>11</v>
      </c>
      <c r="AD16" s="11">
        <v>4</v>
      </c>
      <c r="AE16" s="11">
        <v>8</v>
      </c>
      <c r="AF16" s="11">
        <v>17</v>
      </c>
      <c r="AG16" s="11">
        <v>35</v>
      </c>
      <c r="AH16" s="19">
        <f t="shared" si="11"/>
        <v>18</v>
      </c>
    </row>
    <row r="17" spans="1:34" ht="13">
      <c r="A17" s="29" t="s">
        <v>6</v>
      </c>
      <c r="B17" s="59"/>
      <c r="C17" s="60"/>
      <c r="D17" s="60"/>
      <c r="E17" s="61"/>
      <c r="F17" s="31">
        <f>SUM(F4:F16)</f>
        <v>1200</v>
      </c>
      <c r="G17" s="22">
        <f>SUM(G16)</f>
        <v>1200</v>
      </c>
      <c r="H17" s="22">
        <f>SUM(H16)</f>
        <v>92</v>
      </c>
      <c r="I17" s="22">
        <f>SUM(I16)</f>
        <v>100</v>
      </c>
      <c r="J17" s="23">
        <f>SUM(J4:J16)</f>
        <v>3.4493055555555561</v>
      </c>
      <c r="K17" s="34">
        <f>F17/SUM(HOUR(J17)+(ROUNDDOWN(J17,0)*24),PRODUCT(MINUTE(J17)/60))</f>
        <v>14.495671431447555</v>
      </c>
      <c r="L17" s="37">
        <f>SUM(L4:L16)/COUNT(F4:F16)</f>
        <v>15.108333333333334</v>
      </c>
      <c r="M17" s="51">
        <f>PRODUCT(SUM(M4:M16),1/COUNT(M4:M16))</f>
        <v>46.61666666666666</v>
      </c>
      <c r="N17" s="23">
        <f>SUM(N4:N16)</f>
        <v>4.6527777777777777</v>
      </c>
      <c r="O17" s="34">
        <f>F17/SUM(HOUR(N17)+(ROUNDDOWN(N17,0)*24),PRODUCT(MINUTE(N17)/60))</f>
        <v>10.746268656716417</v>
      </c>
      <c r="P17" s="37">
        <f>SUM(P4:P16)/COUNT(F4:F16)</f>
        <v>11.266666666666667</v>
      </c>
      <c r="Q17" s="23">
        <f>SUM(Q4:Q16)</f>
        <v>1.2034722222222223</v>
      </c>
      <c r="R17" s="22"/>
      <c r="S17" s="22">
        <f>ROUND(SUM(S4:S16)/COUNT(S4:S16),0)</f>
        <v>1475</v>
      </c>
      <c r="T17" s="22">
        <f>ROUND(SUM(T4:T16)/COUNT(T4:T16),0)</f>
        <v>1521</v>
      </c>
      <c r="U17" s="24">
        <f>SUM(U4:U16)</f>
        <v>607</v>
      </c>
      <c r="V17" s="22">
        <f>ROUND(SUM(V4:V16)/COUNT(V4:V16),0)</f>
        <v>940</v>
      </c>
      <c r="W17" s="22">
        <f>SUM(W16)</f>
        <v>11276</v>
      </c>
      <c r="X17" s="22">
        <f>ROUND(SUM(X4:X16)/COUNT(V4:V16),0)</f>
        <v>839</v>
      </c>
      <c r="Y17" s="22">
        <f>SUM(Y16)</f>
        <v>10069</v>
      </c>
      <c r="Z17" s="24">
        <f>SUM(Z4:Z16)</f>
        <v>1207</v>
      </c>
      <c r="AA17" s="22">
        <f>ROUND(SUM(AA4:AA16)/COUNT(AA4:AA16),0)</f>
        <v>2211</v>
      </c>
      <c r="AB17" s="33">
        <f t="shared" ref="AB17:AG17" si="12">SUM(AB4:AB16)/COUNT(AB4:AB16)</f>
        <v>5.083333333333333</v>
      </c>
      <c r="AC17" s="33">
        <f t="shared" si="12"/>
        <v>13.583333333333334</v>
      </c>
      <c r="AD17" s="33">
        <f t="shared" si="12"/>
        <v>4.833333333333333</v>
      </c>
      <c r="AE17" s="33">
        <f t="shared" si="12"/>
        <v>12.916666666666666</v>
      </c>
      <c r="AF17" s="33">
        <f t="shared" si="12"/>
        <v>15.25</v>
      </c>
      <c r="AG17" s="33">
        <f t="shared" si="12"/>
        <v>33.916666666666664</v>
      </c>
      <c r="AH17" s="33">
        <f>SUM(AH4:AH16)/COUNT(AG4:AG16)</f>
        <v>18.666666666666668</v>
      </c>
    </row>
    <row r="18" spans="1:34" ht="13">
      <c r="Q18" s="11"/>
      <c r="R18" s="11"/>
      <c r="S18" s="11"/>
      <c r="W18" s="18"/>
      <c r="Y18" s="18"/>
    </row>
    <row r="19" spans="1:34" ht="13">
      <c r="O19" s="11"/>
      <c r="P19" s="11"/>
      <c r="Q19" s="11"/>
      <c r="R19" s="32"/>
      <c r="S19" s="11"/>
      <c r="T19" s="11"/>
      <c r="U19" s="11"/>
      <c r="V19" s="11"/>
      <c r="W19" s="18"/>
      <c r="X19" s="11"/>
      <c r="Y19" s="18"/>
      <c r="Z19" s="11"/>
      <c r="AA19" s="11"/>
    </row>
    <row r="20" spans="1:34" ht="13">
      <c r="N20" s="36"/>
      <c r="O20" s="11"/>
      <c r="P20" s="11"/>
      <c r="Q20" s="35"/>
      <c r="R20" s="35"/>
      <c r="S20" s="11"/>
      <c r="T20" s="11"/>
      <c r="U20" s="11"/>
      <c r="V20" s="11"/>
      <c r="W20" s="11"/>
      <c r="X20" s="11"/>
      <c r="Y20" s="11"/>
      <c r="Z20" s="11"/>
      <c r="AA20" s="11"/>
    </row>
    <row r="21" spans="1:34" ht="13">
      <c r="O21" s="11"/>
      <c r="P21" s="11"/>
      <c r="Q21" s="35"/>
      <c r="R21" s="35"/>
      <c r="S21" s="11"/>
      <c r="T21" s="11"/>
      <c r="U21" s="11"/>
      <c r="V21" s="11"/>
      <c r="W21" s="11"/>
      <c r="X21" s="11"/>
      <c r="Y21" s="11"/>
      <c r="Z21" s="11"/>
      <c r="AA21" s="11"/>
    </row>
    <row r="22" spans="1:34" ht="13">
      <c r="O22" s="11"/>
      <c r="P22" s="11"/>
      <c r="Q22" s="11"/>
      <c r="R22" s="35"/>
      <c r="S22" s="11"/>
      <c r="T22" s="11"/>
      <c r="U22" s="11"/>
      <c r="V22" s="11"/>
      <c r="W22" s="11"/>
      <c r="X22" s="11"/>
      <c r="Y22" s="11"/>
      <c r="Z22" s="11"/>
      <c r="AA22" s="11"/>
    </row>
    <row r="23" spans="1:34"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</sheetData>
  <mergeCells count="4">
    <mergeCell ref="A1:F1"/>
    <mergeCell ref="A2:F2"/>
    <mergeCell ref="G1:AH1"/>
    <mergeCell ref="B17:E17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F596-2274-485D-8FCC-8B3DBA7AB469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8E96-C9CF-4E55-87EC-B69F5B8EE9E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2025-11-12T20:08:11Z</dcterms:modified>
</cp:coreProperties>
</file>