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17ED563B-87EA-4E54-9E2C-F518CDF9AD53}" xr6:coauthVersionLast="47" xr6:coauthVersionMax="47" xr10:uidLastSave="{00000000-0000-0000-0000-000000000000}"/>
  <bookViews>
    <workbookView xWindow="-110" yWindow="-110" windowWidth="19420" windowHeight="10420" xr2:uid="{C8FC0DE8-0A67-4006-B32D-F3816DC6B596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P4" i="1"/>
  <c r="P15" i="1" s="1"/>
  <c r="Q4" i="1"/>
  <c r="R4" i="1" s="1"/>
  <c r="R5" i="1" s="1"/>
  <c r="R6" i="1" s="1"/>
  <c r="R7" i="1" s="1"/>
  <c r="U4" i="1"/>
  <c r="W4" i="1"/>
  <c r="Y4" i="1"/>
  <c r="Z4" i="1"/>
  <c r="AH4" i="1"/>
  <c r="G5" i="1"/>
  <c r="I5" i="1" s="1"/>
  <c r="H5" i="1"/>
  <c r="K5" i="1"/>
  <c r="L5" i="1"/>
  <c r="P5" i="1"/>
  <c r="Q5" i="1"/>
  <c r="U5" i="1"/>
  <c r="U15" i="1" s="1"/>
  <c r="W5" i="1"/>
  <c r="Y5" i="1"/>
  <c r="Z5" i="1"/>
  <c r="AH5" i="1"/>
  <c r="K6" i="1"/>
  <c r="K7" i="1" s="1"/>
  <c r="K8" i="1" s="1"/>
  <c r="K9" i="1" s="1"/>
  <c r="K10" i="1" s="1"/>
  <c r="K11" i="1" s="1"/>
  <c r="K12" i="1" s="1"/>
  <c r="K13" i="1" s="1"/>
  <c r="K14" i="1" s="1"/>
  <c r="L6" i="1"/>
  <c r="P6" i="1"/>
  <c r="Q6" i="1"/>
  <c r="U6" i="1"/>
  <c r="W6" i="1"/>
  <c r="W7" i="1" s="1"/>
  <c r="W8" i="1" s="1"/>
  <c r="W9" i="1" s="1"/>
  <c r="W10" i="1" s="1"/>
  <c r="W11" i="1" s="1"/>
  <c r="W12" i="1" s="1"/>
  <c r="W13" i="1" s="1"/>
  <c r="W14" i="1" s="1"/>
  <c r="W15" i="1" s="1"/>
  <c r="Y6" i="1"/>
  <c r="Y7" i="1" s="1"/>
  <c r="Y8" i="1" s="1"/>
  <c r="Y9" i="1" s="1"/>
  <c r="Y10" i="1" s="1"/>
  <c r="Y11" i="1" s="1"/>
  <c r="Y12" i="1" s="1"/>
  <c r="Y13" i="1" s="1"/>
  <c r="Y14" i="1" s="1"/>
  <c r="Y15" i="1" s="1"/>
  <c r="Z6" i="1"/>
  <c r="AH6" i="1"/>
  <c r="L7" i="1"/>
  <c r="L15" i="1" s="1"/>
  <c r="P7" i="1"/>
  <c r="Q7" i="1"/>
  <c r="U7" i="1"/>
  <c r="Z7" i="1"/>
  <c r="Z15" i="1" s="1"/>
  <c r="AH7" i="1"/>
  <c r="AH15" i="1" s="1"/>
  <c r="L8" i="1"/>
  <c r="P8" i="1"/>
  <c r="Q8" i="1"/>
  <c r="R8" i="1" s="1"/>
  <c r="R9" i="1" s="1"/>
  <c r="R10" i="1" s="1"/>
  <c r="R11" i="1" s="1"/>
  <c r="U8" i="1"/>
  <c r="Z8" i="1"/>
  <c r="AH8" i="1"/>
  <c r="L9" i="1"/>
  <c r="P9" i="1"/>
  <c r="Q9" i="1"/>
  <c r="U9" i="1"/>
  <c r="Z9" i="1"/>
  <c r="AH9" i="1"/>
  <c r="L10" i="1"/>
  <c r="P10" i="1"/>
  <c r="Q10" i="1"/>
  <c r="U10" i="1"/>
  <c r="Z10" i="1"/>
  <c r="AH10" i="1"/>
  <c r="L11" i="1"/>
  <c r="P11" i="1"/>
  <c r="Q11" i="1"/>
  <c r="U11" i="1"/>
  <c r="Z11" i="1"/>
  <c r="AH11" i="1"/>
  <c r="L12" i="1"/>
  <c r="P12" i="1"/>
  <c r="Q12" i="1"/>
  <c r="U12" i="1"/>
  <c r="Z12" i="1"/>
  <c r="AH12" i="1"/>
  <c r="L13" i="1"/>
  <c r="P13" i="1"/>
  <c r="Q13" i="1"/>
  <c r="U13" i="1"/>
  <c r="Z13" i="1"/>
  <c r="AH13" i="1"/>
  <c r="L14" i="1"/>
  <c r="P14" i="1"/>
  <c r="Q14" i="1"/>
  <c r="U14" i="1"/>
  <c r="Z14" i="1"/>
  <c r="AH14" i="1"/>
  <c r="F15" i="1"/>
  <c r="O15" i="1" s="1"/>
  <c r="J15" i="1"/>
  <c r="K15" i="1"/>
  <c r="M15" i="1"/>
  <c r="N15" i="1"/>
  <c r="S15" i="1"/>
  <c r="T15" i="1"/>
  <c r="V15" i="1"/>
  <c r="X15" i="1"/>
  <c r="AA15" i="1"/>
  <c r="AB15" i="1"/>
  <c r="AC15" i="1"/>
  <c r="AD15" i="1"/>
  <c r="AE15" i="1"/>
  <c r="AF15" i="1"/>
  <c r="AG15" i="1"/>
  <c r="R12" i="1" l="1"/>
  <c r="R13" i="1" s="1"/>
  <c r="R14" i="1" s="1"/>
  <c r="Q15" i="1"/>
  <c r="G6" i="1"/>
  <c r="I4" i="1"/>
  <c r="I6" i="1" l="1"/>
  <c r="H6" i="1"/>
  <c r="G7" i="1"/>
  <c r="G8" i="1" l="1"/>
  <c r="H7" i="1"/>
  <c r="I7" i="1"/>
  <c r="H8" i="1" l="1"/>
  <c r="I8" i="1"/>
  <c r="G9" i="1"/>
  <c r="I9" i="1" l="1"/>
  <c r="H9" i="1"/>
  <c r="G10" i="1"/>
  <c r="H10" i="1" l="1"/>
  <c r="G11" i="1"/>
  <c r="I10" i="1"/>
  <c r="G12" i="1" l="1"/>
  <c r="H11" i="1"/>
  <c r="I11" i="1"/>
  <c r="H12" i="1" l="1"/>
  <c r="I12" i="1"/>
  <c r="G13" i="1"/>
  <c r="I13" i="1" l="1"/>
  <c r="H13" i="1"/>
  <c r="G14" i="1"/>
  <c r="G15" i="1" l="1"/>
  <c r="I14" i="1"/>
  <c r="I15" i="1" s="1"/>
  <c r="H14" i="1"/>
  <c r="H15" i="1" s="1"/>
</calcChain>
</file>

<file path=xl/sharedStrings.xml><?xml version="1.0" encoding="utf-8"?>
<sst xmlns="http://schemas.openxmlformats.org/spreadsheetml/2006/main" count="80" uniqueCount="69">
  <si>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</si>
  <si>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</si>
  <si>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</si>
  <si>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</si>
  <si>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</si>
  <si>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</si>
  <si>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</si>
  <si>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</si>
  <si>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</si>
  <si>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</si>
  <si>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</si>
  <si>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</si>
  <si>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</si>
  <si>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</si>
  <si>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</si>
  <si>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</si>
  <si>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</si>
  <si>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</si>
  <si>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</si>
  <si>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</si>
  <si>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</si>
  <si>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</si>
  <si>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</si>
  <si>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</si>
  <si>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</si>
  <si>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</si>
  <si>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</si>
  <si>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</si>
  <si>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</si>
  <si>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</si>
  <si>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</si>
  <si>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</si>
  <si>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</si>
  <si>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</si>
  <si>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</si>
  <si>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</si>
  <si>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</si>
  <si>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</si>
  <si>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</si>
  <si>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</si>
  <si>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</si>
  <si>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</si>
  <si>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</si>
  <si>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</si>
  <si>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</si>
  <si>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</si>
  <si>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Nizza -Andorra - Nogaro (24.3.-3.4.2008)</t>
  </si>
  <si>
    <r>
      <t>Statistik</t>
    </r>
    <r>
      <rPr>
        <b/>
        <sz val="20"/>
        <rFont val="Arial"/>
        <family val="2"/>
      </rPr>
      <t xml:space="preserve"> Nizza -Andorra - Nogaro (24.3.-3.4.2008)</t>
    </r>
  </si>
  <si>
    <t>Nizza</t>
  </si>
  <si>
    <t>Antibes</t>
  </si>
  <si>
    <t>Grasse - Col du Pilon (782 m) - Pas de la Faye (981 m) - Col de Valferrière (1169 m)</t>
  </si>
  <si>
    <t>Villaute</t>
  </si>
  <si>
    <t>Col de Luens (1054 m) - Castellane - Grand Canyon du Verdon - Col d'Ayen (1032 m)</t>
  </si>
  <si>
    <t>Gréoux-les-Bains</t>
  </si>
  <si>
    <t>Rognes - Salon-de-Provence</t>
  </si>
  <si>
    <t>Arles</t>
  </si>
  <si>
    <t>St. Gilles - Vauvert - Montpellier</t>
  </si>
  <si>
    <t>Sète</t>
  </si>
  <si>
    <t>Canal du Midi - Béziers</t>
  </si>
  <si>
    <t>Carcassone</t>
  </si>
  <si>
    <t>Quillan - Col de Coudons (883 m) - Col des 7 Frères (1253 m) - Col de Chioula (1431 m)</t>
  </si>
  <si>
    <t>Ax-les-Thermes</t>
  </si>
  <si>
    <t>Pas de la Casa (2028 m; Andorra)</t>
  </si>
  <si>
    <t>Port de Lers (1517 m) - Tarascon-sur-Ariège - Col de Port (1250 m)</t>
  </si>
  <si>
    <t>Massat-Biert</t>
  </si>
  <si>
    <t>St. Girons - Mauvezin</t>
  </si>
  <si>
    <t>Lourdes</t>
  </si>
  <si>
    <t>Termes d'Armagnac</t>
  </si>
  <si>
    <t>Nogaro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</si>
</sst>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20" fontId="0" fillId="0" borderId="3" xfId="0" applyNumberFormat="1" applyBorder="1"/>
    <xf numFmtId="20" fontId="0" fillId="0" borderId="0" xfId="0" applyNumberFormat="1" applyBorder="1"/>
    <xf numFmtId="180" fontId="8" fillId="0" borderId="0" xfId="0" applyNumberFormat="1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C9E0-B284-46E4-A4AF-B13E4BB64FD6}">
  <sheetPr codeName="Tabelle1"/>
  <dimension ref="A1:AH21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0" t="s">
        <v>46</v>
      </c>
      <c r="B1" s="51"/>
      <c r="C1" s="51"/>
      <c r="D1" s="51"/>
      <c r="E1" s="51"/>
      <c r="F1" s="52"/>
      <c r="G1" s="54" t="s">
        <v>47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36</v>
      </c>
      <c r="M3" s="25" t="s">
        <v>25</v>
      </c>
      <c r="N3" s="25" t="s">
        <v>14</v>
      </c>
      <c r="O3" s="26" t="s">
        <v>33</v>
      </c>
      <c r="P3" s="25" t="s">
        <v>35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0" t="s">
        <v>37</v>
      </c>
      <c r="B4" s="41">
        <v>39531</v>
      </c>
      <c r="C4" s="42" t="s">
        <v>48</v>
      </c>
      <c r="D4" s="6"/>
      <c r="E4" s="4" t="s">
        <v>49</v>
      </c>
      <c r="F4" s="5">
        <v>17</v>
      </c>
      <c r="G4" s="13">
        <f>SUM(F4)</f>
        <v>17</v>
      </c>
      <c r="H4" s="14">
        <f>ROUND(PRODUCT(G4/1),0)</f>
        <v>17</v>
      </c>
      <c r="I4" s="14">
        <f>ROUND(PRODUCT(G4/COUNT(F4:F4)),0)</f>
        <v>17</v>
      </c>
      <c r="J4" s="43">
        <v>4.1666666666666664E-2</v>
      </c>
      <c r="K4" s="20">
        <f>SUM(J4)</f>
        <v>4.1666666666666664E-2</v>
      </c>
      <c r="L4" s="45">
        <f t="shared" ref="L4:L14" si="0">IF(F4=0,0,ROUND(PRODUCT(F4/SUM(HOUR(J4),PRODUCT(MINUTE(J4)/60))),1))</f>
        <v>17</v>
      </c>
      <c r="M4" s="46">
        <v>25</v>
      </c>
      <c r="N4" s="43">
        <v>4.1666666666666664E-2</v>
      </c>
      <c r="O4" s="20">
        <f>SUM(N4)</f>
        <v>4.1666666666666664E-2</v>
      </c>
      <c r="P4" s="45">
        <f t="shared" ref="P4:P14" si="1">IF(F4=0,0,ROUND(PRODUCT(F4/SUM(HOUR(N4),PRODUCT(MINUTE(N4)/60))),1))</f>
        <v>17</v>
      </c>
      <c r="Q4" s="20">
        <f t="shared" ref="Q4:Q14" si="2">SUM(N4,-J4)</f>
        <v>0</v>
      </c>
      <c r="R4" s="20">
        <f>SUM(Q4)</f>
        <v>0</v>
      </c>
      <c r="S4" s="14">
        <v>18</v>
      </c>
      <c r="T4" s="11">
        <v>18</v>
      </c>
      <c r="U4" s="15">
        <f>SUM(-S4,T4)</f>
        <v>0</v>
      </c>
      <c r="V4" s="14">
        <v>0</v>
      </c>
      <c r="W4" s="15">
        <f>SUM(V4)</f>
        <v>0</v>
      </c>
      <c r="X4" s="14">
        <v>0</v>
      </c>
      <c r="Y4" s="15">
        <f>SUM(X4)</f>
        <v>0</v>
      </c>
      <c r="Z4" s="15">
        <f t="shared" ref="Z4:Z14" si="3">SUM(V4,-X4)</f>
        <v>0</v>
      </c>
      <c r="AA4" s="14">
        <v>18</v>
      </c>
      <c r="AB4" s="14">
        <v>0</v>
      </c>
      <c r="AC4" s="14">
        <v>0</v>
      </c>
      <c r="AD4" s="14">
        <v>0</v>
      </c>
      <c r="AE4" s="14">
        <v>0</v>
      </c>
      <c r="AF4" s="14">
        <v>20</v>
      </c>
      <c r="AG4" s="14">
        <v>20</v>
      </c>
      <c r="AH4" s="16">
        <f>SUM(AG4,-AF4)</f>
        <v>0</v>
      </c>
    </row>
    <row r="5" spans="1:34" ht="25.5">
      <c r="A5" s="40" t="s">
        <v>38</v>
      </c>
      <c r="B5" s="41">
        <v>39532</v>
      </c>
      <c r="C5" s="42" t="s">
        <v>49</v>
      </c>
      <c r="D5" s="6" t="s">
        <v>50</v>
      </c>
      <c r="E5" s="4" t="s">
        <v>51</v>
      </c>
      <c r="F5" s="5">
        <v>69</v>
      </c>
      <c r="G5" s="17">
        <f>SUM(G4,F5)</f>
        <v>86</v>
      </c>
      <c r="H5" s="11">
        <f>ROUND(PRODUCT(G5/2),0)</f>
        <v>43</v>
      </c>
      <c r="I5" s="11">
        <f>ROUND(PRODUCT(G5/COUNT(F4:F5)),0)</f>
        <v>43</v>
      </c>
      <c r="J5" s="44">
        <v>0.25</v>
      </c>
      <c r="K5" s="21">
        <f t="shared" ref="K5:K14" si="4">SUM(J5,K4)</f>
        <v>0.29166666666666669</v>
      </c>
      <c r="L5" s="45">
        <f t="shared" si="0"/>
        <v>11.5</v>
      </c>
      <c r="M5" s="47">
        <v>50.1</v>
      </c>
      <c r="N5" s="44">
        <v>0.375</v>
      </c>
      <c r="O5" s="21">
        <f t="shared" ref="O5:O14" si="5">SUM(N5,O4)</f>
        <v>0.41666666666666669</v>
      </c>
      <c r="P5" s="45">
        <f t="shared" si="1"/>
        <v>7.7</v>
      </c>
      <c r="Q5" s="21">
        <f t="shared" si="2"/>
        <v>0.125</v>
      </c>
      <c r="R5" s="21">
        <f>SUM(Q5,R4)</f>
        <v>0.125</v>
      </c>
      <c r="S5" s="11">
        <v>18</v>
      </c>
      <c r="T5" s="11">
        <v>1016</v>
      </c>
      <c r="U5" s="18">
        <f>SUM(-S5,T5)</f>
        <v>998</v>
      </c>
      <c r="V5" s="29">
        <v>1562</v>
      </c>
      <c r="W5" s="18">
        <f t="shared" ref="W5:W14" si="6">SUM(W4,V5)</f>
        <v>1562</v>
      </c>
      <c r="X5" s="11">
        <v>561</v>
      </c>
      <c r="Y5" s="18">
        <f>SUM(Y4,X5)</f>
        <v>561</v>
      </c>
      <c r="Z5" s="18">
        <f t="shared" si="3"/>
        <v>1001</v>
      </c>
      <c r="AA5" s="11">
        <v>1163</v>
      </c>
      <c r="AB5" s="11">
        <v>5</v>
      </c>
      <c r="AC5" s="30">
        <v>14</v>
      </c>
      <c r="AD5" s="29">
        <v>5</v>
      </c>
      <c r="AE5" s="30">
        <v>11</v>
      </c>
      <c r="AF5" s="30">
        <v>3</v>
      </c>
      <c r="AG5" s="30">
        <v>30</v>
      </c>
      <c r="AH5" s="19">
        <f>SUM(AG5,-AF5)</f>
        <v>27</v>
      </c>
    </row>
    <row r="6" spans="1:34" ht="25.5">
      <c r="A6" s="40" t="s">
        <v>39</v>
      </c>
      <c r="B6" s="41">
        <v>39533</v>
      </c>
      <c r="C6" s="42" t="s">
        <v>51</v>
      </c>
      <c r="D6" s="6" t="s">
        <v>52</v>
      </c>
      <c r="E6" s="4" t="s">
        <v>53</v>
      </c>
      <c r="F6" s="5">
        <v>101</v>
      </c>
      <c r="G6" s="17">
        <f t="shared" ref="G6:G14" si="7">SUM(G5,F6)</f>
        <v>187</v>
      </c>
      <c r="H6" s="11">
        <f>ROUND(PRODUCT(G6/3),0)</f>
        <v>62</v>
      </c>
      <c r="I6" s="11">
        <f>ROUND(PRODUCT(G6/COUNT(F4:F6)),0)</f>
        <v>62</v>
      </c>
      <c r="J6" s="44">
        <v>0.25624999999999998</v>
      </c>
      <c r="K6" s="21">
        <f t="shared" si="4"/>
        <v>0.54791666666666661</v>
      </c>
      <c r="L6" s="45">
        <f t="shared" si="0"/>
        <v>16.399999999999999</v>
      </c>
      <c r="M6" s="47">
        <v>48.8</v>
      </c>
      <c r="N6" s="44">
        <v>0.375</v>
      </c>
      <c r="O6" s="21">
        <f t="shared" si="5"/>
        <v>0.79166666666666674</v>
      </c>
      <c r="P6" s="45">
        <f t="shared" si="1"/>
        <v>11.2</v>
      </c>
      <c r="Q6" s="21">
        <f t="shared" si="2"/>
        <v>0.11875000000000002</v>
      </c>
      <c r="R6" s="21">
        <f t="shared" ref="R6:R14" si="8">SUM(Q6,R5)</f>
        <v>0.24375000000000002</v>
      </c>
      <c r="S6" s="11">
        <v>1016</v>
      </c>
      <c r="T6" s="29">
        <v>318</v>
      </c>
      <c r="U6" s="18">
        <f t="shared" ref="U6:U14" si="9">SUM(-S6,T6)</f>
        <v>-698</v>
      </c>
      <c r="V6" s="29">
        <v>1054</v>
      </c>
      <c r="W6" s="18">
        <f t="shared" si="6"/>
        <v>2616</v>
      </c>
      <c r="X6" s="11">
        <v>1753</v>
      </c>
      <c r="Y6" s="18">
        <f t="shared" ref="Y6:Y14" si="10">SUM(Y5,X6)</f>
        <v>2314</v>
      </c>
      <c r="Z6" s="18">
        <f t="shared" si="3"/>
        <v>-699</v>
      </c>
      <c r="AA6" s="11">
        <v>1057</v>
      </c>
      <c r="AB6" s="11">
        <v>5</v>
      </c>
      <c r="AC6" s="30">
        <v>16</v>
      </c>
      <c r="AD6" s="29">
        <v>5</v>
      </c>
      <c r="AE6" s="30">
        <v>17</v>
      </c>
      <c r="AF6" s="30">
        <v>0</v>
      </c>
      <c r="AG6" s="30">
        <v>26</v>
      </c>
      <c r="AH6" s="19">
        <f t="shared" ref="AH6:AH14" si="11">SUM(AG6,-AF6)</f>
        <v>26</v>
      </c>
    </row>
    <row r="7" spans="1:34" ht="13">
      <c r="A7" s="40" t="s">
        <v>40</v>
      </c>
      <c r="B7" s="41">
        <v>39534</v>
      </c>
      <c r="C7" s="42" t="s">
        <v>53</v>
      </c>
      <c r="D7" s="6" t="s">
        <v>54</v>
      </c>
      <c r="E7" s="4" t="s">
        <v>55</v>
      </c>
      <c r="F7" s="5">
        <v>119</v>
      </c>
      <c r="G7" s="17">
        <f t="shared" si="7"/>
        <v>306</v>
      </c>
      <c r="H7" s="11">
        <f>ROUND(PRODUCT(G7/4),0)</f>
        <v>77</v>
      </c>
      <c r="I7" s="11">
        <f>ROUND(PRODUCT(G7/COUNT(F4:F7)),0)</f>
        <v>77</v>
      </c>
      <c r="J7" s="44">
        <v>0.3</v>
      </c>
      <c r="K7" s="21">
        <f t="shared" si="4"/>
        <v>0.84791666666666665</v>
      </c>
      <c r="L7" s="45">
        <f t="shared" si="0"/>
        <v>16.5</v>
      </c>
      <c r="M7" s="48">
        <v>43.5</v>
      </c>
      <c r="N7" s="44">
        <v>0.375</v>
      </c>
      <c r="O7" s="21">
        <f t="shared" si="5"/>
        <v>1.1666666666666667</v>
      </c>
      <c r="P7" s="45">
        <f t="shared" si="1"/>
        <v>13.2</v>
      </c>
      <c r="Q7" s="21">
        <f t="shared" si="2"/>
        <v>7.5000000000000011E-2</v>
      </c>
      <c r="R7" s="21">
        <f t="shared" si="8"/>
        <v>0.31875000000000003</v>
      </c>
      <c r="S7" s="29">
        <v>318</v>
      </c>
      <c r="T7" s="29">
        <v>60</v>
      </c>
      <c r="U7" s="18">
        <f t="shared" si="9"/>
        <v>-258</v>
      </c>
      <c r="V7" s="29">
        <v>418</v>
      </c>
      <c r="W7" s="18">
        <f t="shared" si="6"/>
        <v>3034</v>
      </c>
      <c r="X7" s="29">
        <v>774</v>
      </c>
      <c r="Y7" s="18">
        <f t="shared" si="10"/>
        <v>3088</v>
      </c>
      <c r="Z7" s="18">
        <f t="shared" si="3"/>
        <v>-356</v>
      </c>
      <c r="AA7" s="29">
        <v>364</v>
      </c>
      <c r="AB7" s="29">
        <v>5</v>
      </c>
      <c r="AC7" s="30">
        <v>10</v>
      </c>
      <c r="AD7" s="29">
        <v>4</v>
      </c>
      <c r="AE7" s="30">
        <v>11</v>
      </c>
      <c r="AF7" s="30">
        <v>9</v>
      </c>
      <c r="AG7" s="30">
        <v>28</v>
      </c>
      <c r="AH7" s="19">
        <f t="shared" si="11"/>
        <v>19</v>
      </c>
    </row>
    <row r="8" spans="1:34" ht="13">
      <c r="A8" s="40" t="s">
        <v>41</v>
      </c>
      <c r="B8" s="41">
        <v>39535</v>
      </c>
      <c r="C8" s="42" t="s">
        <v>55</v>
      </c>
      <c r="D8" s="6" t="s">
        <v>56</v>
      </c>
      <c r="E8" s="4" t="s">
        <v>57</v>
      </c>
      <c r="F8" s="5">
        <v>116</v>
      </c>
      <c r="G8" s="17">
        <f t="shared" si="7"/>
        <v>422</v>
      </c>
      <c r="H8" s="11">
        <f>ROUND(PRODUCT(G8/5),0)</f>
        <v>84</v>
      </c>
      <c r="I8" s="11">
        <f>ROUND(PRODUCT(G8/COUNT(F4:F8)),0)</f>
        <v>84</v>
      </c>
      <c r="J8" s="44">
        <v>0.30069444444444443</v>
      </c>
      <c r="K8" s="21">
        <f t="shared" si="4"/>
        <v>1.148611111111111</v>
      </c>
      <c r="L8" s="45">
        <f t="shared" si="0"/>
        <v>16.100000000000001</v>
      </c>
      <c r="M8" s="48">
        <v>44.3</v>
      </c>
      <c r="N8" s="44">
        <v>0.5</v>
      </c>
      <c r="O8" s="21">
        <f t="shared" si="5"/>
        <v>1.6666666666666667</v>
      </c>
      <c r="P8" s="45">
        <f t="shared" si="1"/>
        <v>9.6999999999999993</v>
      </c>
      <c r="Q8" s="21">
        <f t="shared" si="2"/>
        <v>0.19930555555555557</v>
      </c>
      <c r="R8" s="21">
        <f t="shared" si="8"/>
        <v>0.5180555555555556</v>
      </c>
      <c r="S8" s="29">
        <v>60</v>
      </c>
      <c r="T8" s="29">
        <v>10</v>
      </c>
      <c r="U8" s="18">
        <f t="shared" si="9"/>
        <v>-50</v>
      </c>
      <c r="V8" s="29">
        <v>291</v>
      </c>
      <c r="W8" s="18">
        <f t="shared" si="6"/>
        <v>3325</v>
      </c>
      <c r="X8" s="29">
        <v>341</v>
      </c>
      <c r="Y8" s="18">
        <f t="shared" si="10"/>
        <v>3429</v>
      </c>
      <c r="Z8" s="18">
        <f t="shared" si="3"/>
        <v>-50</v>
      </c>
      <c r="AA8" s="29">
        <v>73</v>
      </c>
      <c r="AB8" s="29">
        <v>5</v>
      </c>
      <c r="AC8" s="30">
        <v>12</v>
      </c>
      <c r="AD8" s="29">
        <v>5</v>
      </c>
      <c r="AE8" s="30">
        <v>20</v>
      </c>
      <c r="AF8" s="30">
        <v>10</v>
      </c>
      <c r="AG8" s="30">
        <v>25</v>
      </c>
      <c r="AH8" s="19">
        <f t="shared" si="11"/>
        <v>15</v>
      </c>
    </row>
    <row r="9" spans="1:34" ht="13">
      <c r="A9" s="40" t="s">
        <v>42</v>
      </c>
      <c r="B9" s="41">
        <v>39536</v>
      </c>
      <c r="C9" s="42" t="s">
        <v>57</v>
      </c>
      <c r="D9" s="6" t="s">
        <v>58</v>
      </c>
      <c r="E9" s="4" t="s">
        <v>59</v>
      </c>
      <c r="F9" s="5">
        <v>131</v>
      </c>
      <c r="G9" s="17">
        <f t="shared" si="7"/>
        <v>553</v>
      </c>
      <c r="H9" s="11">
        <f>ROUND(PRODUCT(G9/6),0)</f>
        <v>92</v>
      </c>
      <c r="I9" s="11">
        <f>ROUND(PRODUCT(G9/COUNT(F4:F9)),0)</f>
        <v>92</v>
      </c>
      <c r="J9" s="44">
        <v>0.30902777777777779</v>
      </c>
      <c r="K9" s="21">
        <f t="shared" si="4"/>
        <v>1.4576388888888889</v>
      </c>
      <c r="L9" s="45">
        <f t="shared" si="0"/>
        <v>17.7</v>
      </c>
      <c r="M9" s="48">
        <v>43.8</v>
      </c>
      <c r="N9" s="44">
        <v>0.44791666666666669</v>
      </c>
      <c r="O9" s="21">
        <f t="shared" si="5"/>
        <v>2.1145833333333335</v>
      </c>
      <c r="P9" s="45">
        <f t="shared" si="1"/>
        <v>12.2</v>
      </c>
      <c r="Q9" s="21">
        <f t="shared" si="2"/>
        <v>0.1388888888888889</v>
      </c>
      <c r="R9" s="21">
        <f t="shared" si="8"/>
        <v>0.65694444444444455</v>
      </c>
      <c r="S9" s="29">
        <v>10</v>
      </c>
      <c r="T9" s="29">
        <v>202</v>
      </c>
      <c r="U9" s="18">
        <f t="shared" si="9"/>
        <v>192</v>
      </c>
      <c r="V9" s="29">
        <v>462</v>
      </c>
      <c r="W9" s="18">
        <f t="shared" si="6"/>
        <v>3787</v>
      </c>
      <c r="X9" s="29">
        <v>323</v>
      </c>
      <c r="Y9" s="18">
        <f t="shared" si="10"/>
        <v>3752</v>
      </c>
      <c r="Z9" s="18">
        <f t="shared" si="3"/>
        <v>139</v>
      </c>
      <c r="AA9" s="29">
        <v>202</v>
      </c>
      <c r="AB9" s="29">
        <v>6</v>
      </c>
      <c r="AC9" s="30">
        <v>13</v>
      </c>
      <c r="AD9" s="29">
        <v>5</v>
      </c>
      <c r="AE9" s="30">
        <v>10</v>
      </c>
      <c r="AF9" s="30">
        <v>13</v>
      </c>
      <c r="AG9" s="30">
        <v>23</v>
      </c>
      <c r="AH9" s="19">
        <f t="shared" si="11"/>
        <v>10</v>
      </c>
    </row>
    <row r="10" spans="1:34" ht="25.5">
      <c r="A10" s="40" t="s">
        <v>43</v>
      </c>
      <c r="B10" s="41">
        <v>39537</v>
      </c>
      <c r="C10" s="42" t="s">
        <v>59</v>
      </c>
      <c r="D10" s="6" t="s">
        <v>60</v>
      </c>
      <c r="E10" s="4" t="s">
        <v>61</v>
      </c>
      <c r="F10" s="5">
        <v>114</v>
      </c>
      <c r="G10" s="17">
        <f t="shared" si="7"/>
        <v>667</v>
      </c>
      <c r="H10" s="11">
        <f>ROUND(PRODUCT(G10/7),0)</f>
        <v>95</v>
      </c>
      <c r="I10" s="11">
        <f>ROUND(PRODUCT(G10/COUNT(F4:F10)),0)</f>
        <v>95</v>
      </c>
      <c r="J10" s="44">
        <v>0.34166666666666662</v>
      </c>
      <c r="K10" s="21">
        <f t="shared" si="4"/>
        <v>1.7993055555555555</v>
      </c>
      <c r="L10" s="45">
        <f t="shared" si="0"/>
        <v>13.9</v>
      </c>
      <c r="M10" s="48">
        <v>58.8</v>
      </c>
      <c r="N10" s="44">
        <v>0.45833333333333331</v>
      </c>
      <c r="O10" s="21">
        <f t="shared" si="5"/>
        <v>2.572916666666667</v>
      </c>
      <c r="P10" s="45">
        <f t="shared" si="1"/>
        <v>10.4</v>
      </c>
      <c r="Q10" s="21">
        <f t="shared" si="2"/>
        <v>0.1166666666666667</v>
      </c>
      <c r="R10" s="21">
        <f t="shared" si="8"/>
        <v>0.77361111111111125</v>
      </c>
      <c r="S10" s="29">
        <v>202</v>
      </c>
      <c r="T10" s="29">
        <v>675</v>
      </c>
      <c r="U10" s="18">
        <f t="shared" si="9"/>
        <v>473</v>
      </c>
      <c r="V10" s="29">
        <v>1562</v>
      </c>
      <c r="W10" s="18">
        <f t="shared" si="6"/>
        <v>5349</v>
      </c>
      <c r="X10" s="29">
        <v>1032</v>
      </c>
      <c r="Y10" s="18">
        <f t="shared" si="10"/>
        <v>4784</v>
      </c>
      <c r="Z10" s="18">
        <f t="shared" si="3"/>
        <v>530</v>
      </c>
      <c r="AA10" s="29">
        <v>1442</v>
      </c>
      <c r="AB10" s="29">
        <v>5</v>
      </c>
      <c r="AC10" s="30">
        <v>12</v>
      </c>
      <c r="AD10" s="29">
        <v>6</v>
      </c>
      <c r="AE10" s="30">
        <v>11</v>
      </c>
      <c r="AF10" s="30">
        <v>2</v>
      </c>
      <c r="AG10" s="30">
        <v>22</v>
      </c>
      <c r="AH10" s="19">
        <f t="shared" si="11"/>
        <v>20</v>
      </c>
    </row>
    <row r="11" spans="1:34" ht="13">
      <c r="A11" s="39" t="s">
        <v>44</v>
      </c>
      <c r="B11" s="41">
        <v>39538</v>
      </c>
      <c r="C11" s="42" t="s">
        <v>61</v>
      </c>
      <c r="D11" s="6" t="s">
        <v>62</v>
      </c>
      <c r="E11" s="4" t="s">
        <v>61</v>
      </c>
      <c r="F11" s="5">
        <v>62</v>
      </c>
      <c r="G11" s="17">
        <f t="shared" si="7"/>
        <v>729</v>
      </c>
      <c r="H11" s="11">
        <f>ROUND(PRODUCT(G11/8),0)</f>
        <v>91</v>
      </c>
      <c r="I11" s="11">
        <f>ROUND(PRODUCT(G11/COUNT(F4:F11)),0)</f>
        <v>91</v>
      </c>
      <c r="J11" s="44">
        <v>0.17569444444444446</v>
      </c>
      <c r="K11" s="21">
        <f t="shared" si="4"/>
        <v>1.9749999999999999</v>
      </c>
      <c r="L11" s="45">
        <f t="shared" si="0"/>
        <v>14.7</v>
      </c>
      <c r="M11" s="48">
        <v>51.2</v>
      </c>
      <c r="N11" s="44">
        <v>0.32291666666666669</v>
      </c>
      <c r="O11" s="21">
        <f t="shared" si="5"/>
        <v>2.8958333333333335</v>
      </c>
      <c r="P11" s="45">
        <f t="shared" si="1"/>
        <v>8</v>
      </c>
      <c r="Q11" s="21">
        <f t="shared" si="2"/>
        <v>0.14722222222222223</v>
      </c>
      <c r="R11" s="21">
        <f t="shared" si="8"/>
        <v>0.9208333333333335</v>
      </c>
      <c r="S11" s="29">
        <v>675</v>
      </c>
      <c r="T11" s="29">
        <v>675</v>
      </c>
      <c r="U11" s="18">
        <f t="shared" si="9"/>
        <v>0</v>
      </c>
      <c r="V11" s="29">
        <v>1416</v>
      </c>
      <c r="W11" s="18">
        <f t="shared" si="6"/>
        <v>6765</v>
      </c>
      <c r="X11" s="29">
        <v>1437</v>
      </c>
      <c r="Y11" s="18">
        <f t="shared" si="10"/>
        <v>6221</v>
      </c>
      <c r="Z11" s="18">
        <f t="shared" si="3"/>
        <v>-21</v>
      </c>
      <c r="AA11" s="29">
        <v>2018</v>
      </c>
      <c r="AB11" s="29">
        <v>5</v>
      </c>
      <c r="AC11" s="30">
        <v>15</v>
      </c>
      <c r="AD11" s="29">
        <v>5</v>
      </c>
      <c r="AE11" s="30">
        <v>11</v>
      </c>
      <c r="AF11" s="30">
        <v>2</v>
      </c>
      <c r="AG11" s="30">
        <v>7</v>
      </c>
      <c r="AH11" s="19">
        <f t="shared" si="11"/>
        <v>5</v>
      </c>
    </row>
    <row r="12" spans="1:34" ht="13">
      <c r="A12" s="39" t="s">
        <v>45</v>
      </c>
      <c r="B12" s="41">
        <v>39539</v>
      </c>
      <c r="C12" s="42" t="s">
        <v>61</v>
      </c>
      <c r="D12" s="6" t="s">
        <v>63</v>
      </c>
      <c r="E12" s="4" t="s">
        <v>64</v>
      </c>
      <c r="F12" s="5">
        <v>114</v>
      </c>
      <c r="G12" s="17">
        <f t="shared" si="7"/>
        <v>843</v>
      </c>
      <c r="H12" s="11">
        <f>ROUND(PRODUCT(G12/9),0)</f>
        <v>94</v>
      </c>
      <c r="I12" s="11">
        <f>ROUND(PRODUCT(G12/COUNT(F4:F12)),0)</f>
        <v>94</v>
      </c>
      <c r="J12" s="44">
        <v>0.34375</v>
      </c>
      <c r="K12" s="21">
        <f t="shared" si="4"/>
        <v>2.3187499999999996</v>
      </c>
      <c r="L12" s="45">
        <f t="shared" si="0"/>
        <v>13.8</v>
      </c>
      <c r="M12" s="48">
        <v>64.5</v>
      </c>
      <c r="N12" s="44">
        <v>0.47916666666666669</v>
      </c>
      <c r="O12" s="21">
        <f t="shared" si="5"/>
        <v>3.375</v>
      </c>
      <c r="P12" s="45">
        <f t="shared" si="1"/>
        <v>9.9</v>
      </c>
      <c r="Q12" s="21">
        <f t="shared" si="2"/>
        <v>0.13541666666666669</v>
      </c>
      <c r="R12" s="21">
        <f t="shared" si="8"/>
        <v>1.0562500000000001</v>
      </c>
      <c r="S12" s="29">
        <v>675</v>
      </c>
      <c r="T12" s="29">
        <v>569</v>
      </c>
      <c r="U12" s="18">
        <f t="shared" si="9"/>
        <v>-106</v>
      </c>
      <c r="V12" s="29">
        <v>2012</v>
      </c>
      <c r="W12" s="18">
        <f t="shared" si="6"/>
        <v>8777</v>
      </c>
      <c r="X12" s="29">
        <v>2157</v>
      </c>
      <c r="Y12" s="18">
        <f t="shared" si="10"/>
        <v>8378</v>
      </c>
      <c r="Z12" s="18">
        <f t="shared" si="3"/>
        <v>-145</v>
      </c>
      <c r="AA12" s="29">
        <v>1517</v>
      </c>
      <c r="AB12" s="29">
        <v>6</v>
      </c>
      <c r="AC12" s="30">
        <v>17</v>
      </c>
      <c r="AD12" s="29">
        <v>6</v>
      </c>
      <c r="AE12" s="30">
        <v>18</v>
      </c>
      <c r="AF12" s="30">
        <v>6</v>
      </c>
      <c r="AG12" s="30">
        <v>22</v>
      </c>
      <c r="AH12" s="19">
        <f t="shared" si="11"/>
        <v>16</v>
      </c>
    </row>
    <row r="13" spans="1:34" ht="13">
      <c r="A13" s="39" t="s">
        <v>5</v>
      </c>
      <c r="B13" s="41">
        <v>39540</v>
      </c>
      <c r="C13" s="42" t="s">
        <v>64</v>
      </c>
      <c r="D13" s="6" t="s">
        <v>65</v>
      </c>
      <c r="E13" s="4" t="s">
        <v>66</v>
      </c>
      <c r="F13" s="5">
        <v>148</v>
      </c>
      <c r="G13" s="17">
        <f t="shared" si="7"/>
        <v>991</v>
      </c>
      <c r="H13" s="11">
        <f>ROUND(PRODUCT(G13/10),0)</f>
        <v>99</v>
      </c>
      <c r="I13" s="11">
        <f>ROUND(PRODUCT(G13/COUNT(F4:F13)),0)</f>
        <v>99</v>
      </c>
      <c r="J13" s="44">
        <v>0.37152777777777773</v>
      </c>
      <c r="K13" s="21">
        <f t="shared" si="4"/>
        <v>2.6902777777777773</v>
      </c>
      <c r="L13" s="45">
        <f t="shared" si="0"/>
        <v>16.600000000000001</v>
      </c>
      <c r="M13" s="48">
        <v>53.6</v>
      </c>
      <c r="N13" s="44">
        <v>0.41875000000000001</v>
      </c>
      <c r="O13" s="21">
        <f t="shared" si="5"/>
        <v>3.7937500000000002</v>
      </c>
      <c r="P13" s="45">
        <f t="shared" si="1"/>
        <v>14.7</v>
      </c>
      <c r="Q13" s="21">
        <f t="shared" si="2"/>
        <v>4.7222222222222276E-2</v>
      </c>
      <c r="R13" s="21">
        <f t="shared" si="8"/>
        <v>1.1034722222222224</v>
      </c>
      <c r="S13" s="29">
        <v>569</v>
      </c>
      <c r="T13" s="29">
        <v>393</v>
      </c>
      <c r="U13" s="18">
        <f t="shared" si="9"/>
        <v>-176</v>
      </c>
      <c r="V13" s="29">
        <v>1218</v>
      </c>
      <c r="W13" s="18">
        <f t="shared" si="6"/>
        <v>9995</v>
      </c>
      <c r="X13" s="29">
        <v>1404</v>
      </c>
      <c r="Y13" s="18">
        <f t="shared" si="10"/>
        <v>9782</v>
      </c>
      <c r="Z13" s="18">
        <f t="shared" si="3"/>
        <v>-186</v>
      </c>
      <c r="AA13" s="29">
        <v>676</v>
      </c>
      <c r="AB13" s="29">
        <v>6</v>
      </c>
      <c r="AC13" s="30">
        <v>16</v>
      </c>
      <c r="AD13" s="29">
        <v>6</v>
      </c>
      <c r="AE13" s="30">
        <v>14</v>
      </c>
      <c r="AF13" s="30">
        <v>9</v>
      </c>
      <c r="AG13" s="30">
        <v>19</v>
      </c>
      <c r="AH13" s="19">
        <f t="shared" si="11"/>
        <v>10</v>
      </c>
    </row>
    <row r="14" spans="1:34" ht="13">
      <c r="A14" s="39" t="s">
        <v>7</v>
      </c>
      <c r="B14" s="41">
        <v>39541</v>
      </c>
      <c r="C14" s="42" t="s">
        <v>66</v>
      </c>
      <c r="D14" s="6" t="s">
        <v>67</v>
      </c>
      <c r="E14" s="4" t="s">
        <v>68</v>
      </c>
      <c r="F14" s="5">
        <v>94</v>
      </c>
      <c r="G14" s="17">
        <f t="shared" si="7"/>
        <v>1085</v>
      </c>
      <c r="H14" s="11">
        <f>ROUND(PRODUCT(G14/11),0)</f>
        <v>99</v>
      </c>
      <c r="I14" s="11">
        <f>ROUND(PRODUCT(G14/COUNT(F4:F14)),0)</f>
        <v>99</v>
      </c>
      <c r="J14" s="44">
        <v>0.23194444444444443</v>
      </c>
      <c r="K14" s="21">
        <f t="shared" si="4"/>
        <v>2.9222222222222216</v>
      </c>
      <c r="L14" s="45">
        <f t="shared" si="0"/>
        <v>16.899999999999999</v>
      </c>
      <c r="M14" s="48">
        <v>52.5</v>
      </c>
      <c r="N14" s="44">
        <v>0.33333333333333331</v>
      </c>
      <c r="O14" s="21">
        <f t="shared" si="5"/>
        <v>4.1270833333333332</v>
      </c>
      <c r="P14" s="45">
        <f t="shared" si="1"/>
        <v>11.8</v>
      </c>
      <c r="Q14" s="21">
        <f t="shared" si="2"/>
        <v>0.10138888888888889</v>
      </c>
      <c r="R14" s="21">
        <f t="shared" si="8"/>
        <v>1.2048611111111114</v>
      </c>
      <c r="S14" s="29">
        <v>393</v>
      </c>
      <c r="T14" s="29">
        <v>82</v>
      </c>
      <c r="U14" s="18">
        <f t="shared" si="9"/>
        <v>-311</v>
      </c>
      <c r="V14" s="29">
        <v>299</v>
      </c>
      <c r="W14" s="18">
        <f t="shared" si="6"/>
        <v>10294</v>
      </c>
      <c r="X14" s="29">
        <v>532</v>
      </c>
      <c r="Y14" s="18">
        <f t="shared" si="10"/>
        <v>10314</v>
      </c>
      <c r="Z14" s="18">
        <f t="shared" si="3"/>
        <v>-233</v>
      </c>
      <c r="AA14" s="29">
        <v>466</v>
      </c>
      <c r="AB14" s="29">
        <v>5</v>
      </c>
      <c r="AC14" s="30">
        <v>14</v>
      </c>
      <c r="AD14" s="29">
        <v>4</v>
      </c>
      <c r="AE14" s="30">
        <v>8</v>
      </c>
      <c r="AF14" s="30">
        <v>13</v>
      </c>
      <c r="AG14" s="30">
        <v>27</v>
      </c>
      <c r="AH14" s="19">
        <f t="shared" si="11"/>
        <v>14</v>
      </c>
    </row>
    <row r="15" spans="1:34" ht="13">
      <c r="A15" s="31" t="s">
        <v>6</v>
      </c>
      <c r="B15" s="57"/>
      <c r="C15" s="58"/>
      <c r="D15" s="58"/>
      <c r="E15" s="59"/>
      <c r="F15" s="32">
        <f>SUM(F4:F14)</f>
        <v>1085</v>
      </c>
      <c r="G15" s="22">
        <f>SUM(G14)</f>
        <v>1085</v>
      </c>
      <c r="H15" s="22">
        <f>SUM(H14)</f>
        <v>99</v>
      </c>
      <c r="I15" s="22">
        <f>SUM(I14)</f>
        <v>99</v>
      </c>
      <c r="J15" s="23">
        <f>SUM(J4:J14)</f>
        <v>2.9222222222222216</v>
      </c>
      <c r="K15" s="35">
        <f>F15/SUM(HOUR(J15)+(ROUNDDOWN(J15,0)*24),PRODUCT(MINUTE(J15)/60))</f>
        <v>15.470532319391634</v>
      </c>
      <c r="L15" s="38">
        <f>SUM(L4:L14)/COUNT(F4:F14)</f>
        <v>15.554545454545456</v>
      </c>
      <c r="M15" s="49">
        <f>PRODUCT(SUM(M4:M14),1/COUNT(M4:M14))</f>
        <v>48.736363636363642</v>
      </c>
      <c r="N15" s="23">
        <f>SUM(N4:N14)</f>
        <v>4.1270833333333332</v>
      </c>
      <c r="O15" s="35">
        <f>F15/SUM(HOUR(N15)+(ROUNDDOWN(N15,0)*24),PRODUCT(MINUTE(N15)/60))</f>
        <v>10.954063604240282</v>
      </c>
      <c r="P15" s="38">
        <f>SUM(P4:P14)/COUNT(F4:F14)</f>
        <v>11.436363636363637</v>
      </c>
      <c r="Q15" s="23">
        <f>SUM(Q4:Q14)</f>
        <v>1.2048611111111114</v>
      </c>
      <c r="R15" s="22"/>
      <c r="S15" s="22">
        <f>ROUND(SUM(S4:S14)/COUNT(S4:S14),0)</f>
        <v>359</v>
      </c>
      <c r="T15" s="22">
        <f>ROUND(SUM(T4:T14)/COUNT(T4:T14),0)</f>
        <v>365</v>
      </c>
      <c r="U15" s="24">
        <f>SUM(U4:U14)</f>
        <v>64</v>
      </c>
      <c r="V15" s="22">
        <f>ROUND(SUM(V4:V14)/COUNT(V4:V14),0)</f>
        <v>936</v>
      </c>
      <c r="W15" s="22">
        <f>SUM(W14)</f>
        <v>10294</v>
      </c>
      <c r="X15" s="22">
        <f>ROUND(SUM(X4:X14)/COUNT(V4:V14),0)</f>
        <v>938</v>
      </c>
      <c r="Y15" s="22">
        <f>SUM(Y14)</f>
        <v>10314</v>
      </c>
      <c r="Z15" s="24">
        <f>SUM(Z4:Z14)</f>
        <v>-20</v>
      </c>
      <c r="AA15" s="22">
        <f>ROUND(SUM(AA4:AA14)/COUNT(AA4:AA14),0)</f>
        <v>818</v>
      </c>
      <c r="AB15" s="34">
        <f t="shared" ref="AB15:AG15" si="12">SUM(AB4:AB14)/COUNT(AB4:AB14)</f>
        <v>4.8181818181818183</v>
      </c>
      <c r="AC15" s="34">
        <f t="shared" si="12"/>
        <v>12.636363636363637</v>
      </c>
      <c r="AD15" s="34">
        <f t="shared" si="12"/>
        <v>4.6363636363636367</v>
      </c>
      <c r="AE15" s="34">
        <f t="shared" si="12"/>
        <v>11.909090909090908</v>
      </c>
      <c r="AF15" s="34">
        <f t="shared" si="12"/>
        <v>7.9090909090909092</v>
      </c>
      <c r="AG15" s="34">
        <f t="shared" si="12"/>
        <v>22.636363636363637</v>
      </c>
      <c r="AH15" s="34">
        <f>SUM(AH4:AH14)/COUNT(AG4:AG14)</f>
        <v>14.727272727272727</v>
      </c>
    </row>
    <row r="16" spans="1:34" ht="13">
      <c r="Q16" s="11"/>
      <c r="R16" s="11"/>
      <c r="S16" s="11"/>
      <c r="W16" s="18"/>
      <c r="Y16" s="18"/>
    </row>
    <row r="17" spans="14:27" ht="13">
      <c r="O17" s="11"/>
      <c r="P17" s="11"/>
      <c r="Q17" s="11"/>
      <c r="R17" s="33"/>
      <c r="S17" s="11"/>
      <c r="T17" s="11"/>
      <c r="U17" s="11"/>
      <c r="V17" s="11"/>
      <c r="W17" s="18"/>
      <c r="X17" s="11"/>
      <c r="Y17" s="18"/>
      <c r="Z17" s="11"/>
      <c r="AA17" s="11"/>
    </row>
    <row r="18" spans="14:27" ht="13">
      <c r="N18" s="37"/>
      <c r="O18" s="11"/>
      <c r="P18" s="11"/>
      <c r="Q18" s="36"/>
      <c r="R18" s="36"/>
      <c r="S18" s="11"/>
      <c r="T18" s="11"/>
      <c r="U18" s="11"/>
      <c r="V18" s="11"/>
      <c r="W18" s="11"/>
      <c r="X18" s="11"/>
      <c r="Y18" s="11"/>
      <c r="Z18" s="11"/>
      <c r="AA18" s="11"/>
    </row>
    <row r="19" spans="14:27" ht="13">
      <c r="O19" s="11"/>
      <c r="P19" s="11"/>
      <c r="Q19" s="36"/>
      <c r="R19" s="36"/>
      <c r="S19" s="11"/>
      <c r="T19" s="11"/>
      <c r="U19" s="11"/>
      <c r="V19" s="11"/>
      <c r="W19" s="11"/>
      <c r="X19" s="11"/>
      <c r="Y19" s="11"/>
      <c r="Z19" s="11"/>
      <c r="AA19" s="11"/>
    </row>
    <row r="20" spans="14:27" ht="13">
      <c r="O20" s="11"/>
      <c r="P20" s="11"/>
      <c r="Q20" s="11"/>
      <c r="R20" s="36"/>
      <c r="S20" s="11"/>
      <c r="T20" s="11"/>
      <c r="U20" s="11"/>
      <c r="V20" s="11"/>
      <c r="W20" s="11"/>
      <c r="X20" s="11"/>
      <c r="Y20" s="11"/>
      <c r="Z20" s="11"/>
      <c r="AA20" s="11"/>
    </row>
    <row r="21" spans="14:27"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</sheetData>
  <mergeCells count="4">
    <mergeCell ref="A1:F1"/>
    <mergeCell ref="A2:F2"/>
    <mergeCell ref="G1:AH1"/>
    <mergeCell ref="B15:E15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0978-FB91-4312-9742-BC8C77B806C8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95F6-0541-4630-BC96-1998A05C401E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2025-11-12T20:07:27Z</dcterms:modified>
</cp:coreProperties>
</file>