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D15E2A86-CD8A-4F6C-B53C-EBFD34F361CF}" xr6:coauthVersionLast="47" xr6:coauthVersionMax="47" xr10:uidLastSave="{00000000-0000-0000-0000-000000000000}"/>
  <bookViews>
    <workbookView xWindow="-110" yWindow="-110" windowWidth="19420" windowHeight="10420" xr2:uid="{E12918AC-027F-4EEA-BF71-95A8E1919FA2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11" i="1" s="1"/>
  <c r="O4" i="1"/>
  <c r="P4" i="1"/>
  <c r="Q4" i="1"/>
  <c r="R4" i="1"/>
  <c r="U4" i="1"/>
  <c r="W4" i="1"/>
  <c r="W5" i="1" s="1"/>
  <c r="W6" i="1" s="1"/>
  <c r="W7" i="1" s="1"/>
  <c r="W8" i="1" s="1"/>
  <c r="W9" i="1" s="1"/>
  <c r="W10" i="1" s="1"/>
  <c r="W11" i="1" s="1"/>
  <c r="X4" i="1"/>
  <c r="X11" i="1" s="1"/>
  <c r="AH4" i="1"/>
  <c r="K5" i="1"/>
  <c r="K6" i="1" s="1"/>
  <c r="K7" i="1" s="1"/>
  <c r="K8" i="1" s="1"/>
  <c r="K9" i="1" s="1"/>
  <c r="K10" i="1" s="1"/>
  <c r="L5" i="1"/>
  <c r="O5" i="1"/>
  <c r="O6" i="1" s="1"/>
  <c r="O7" i="1" s="1"/>
  <c r="O8" i="1" s="1"/>
  <c r="O9" i="1" s="1"/>
  <c r="O10" i="1" s="1"/>
  <c r="P5" i="1"/>
  <c r="Q5" i="1"/>
  <c r="R5" i="1" s="1"/>
  <c r="U5" i="1"/>
  <c r="U11" i="1" s="1"/>
  <c r="X5" i="1"/>
  <c r="Z5" i="1"/>
  <c r="AH5" i="1"/>
  <c r="AH11" i="1" s="1"/>
  <c r="L6" i="1"/>
  <c r="P6" i="1"/>
  <c r="P11" i="1" s="1"/>
  <c r="Q6" i="1"/>
  <c r="Q11" i="1" s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 s="1"/>
  <c r="AH10" i="1"/>
  <c r="F11" i="1"/>
  <c r="J11" i="1"/>
  <c r="K11" i="1" s="1"/>
  <c r="M11" i="1"/>
  <c r="N11" i="1"/>
  <c r="O11" i="1"/>
  <c r="S11" i="1"/>
  <c r="T11" i="1"/>
  <c r="V11" i="1"/>
  <c r="AA11" i="1"/>
  <c r="AB11" i="1"/>
  <c r="AC11" i="1"/>
  <c r="AD11" i="1"/>
  <c r="AE11" i="1"/>
  <c r="AF11" i="1"/>
  <c r="AG11" i="1"/>
  <c r="G5" i="1" l="1"/>
  <c r="R6" i="1"/>
  <c r="R7" i="1" s="1"/>
  <c r="R8" i="1" s="1"/>
  <c r="R9" i="1" s="1"/>
  <c r="R10" i="1" s="1"/>
  <c r="Z4" i="1"/>
  <c r="Z11" i="1" s="1"/>
  <c r="Y4" i="1"/>
  <c r="Y5" i="1" s="1"/>
  <c r="Y6" i="1" s="1"/>
  <c r="Y7" i="1" s="1"/>
  <c r="Y8" i="1" s="1"/>
  <c r="Y9" i="1" s="1"/>
  <c r="Y10" i="1" s="1"/>
  <c r="Y11" i="1" s="1"/>
  <c r="I4" i="1"/>
  <c r="I5" i="1" l="1"/>
  <c r="G6" i="1"/>
  <c r="H5" i="1"/>
  <c r="I6" i="1" l="1"/>
  <c r="G7" i="1"/>
  <c r="H6" i="1"/>
  <c r="H7" i="1" l="1"/>
  <c r="G8" i="1"/>
  <c r="I7" i="1"/>
  <c r="G9" i="1" l="1"/>
  <c r="H8" i="1"/>
  <c r="I8" i="1"/>
  <c r="H9" i="1" l="1"/>
  <c r="G10" i="1"/>
  <c r="I9" i="1"/>
  <c r="G11" i="1" l="1"/>
  <c r="H10" i="1"/>
  <c r="H11" i="1" s="1"/>
  <c r="I10" i="1"/>
  <c r="I11" i="1" s="1"/>
</calcChain>
</file>

<file path=xl/sharedStrings.xml><?xml version="1.0" encoding="utf-8"?>
<sst xmlns="http://schemas.openxmlformats.org/spreadsheetml/2006/main" count="65" uniqueCount="58">
  <si>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</si>
  <si>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</si>
  <si>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</si>
  <si>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</si>
  <si>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</si>
  <si>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</si>
  <si>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</si>
  <si>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</si>
  <si>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</si>
  <si>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</si>
  <si>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</si>
  <si>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</si>
  <si>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</si>
  <si>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</si>
  <si>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</si>
  <si>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</si>
  <si>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</si>
  <si>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</si>
  <si>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</si>
  <si>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</si>
  <si>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</si>
  <si>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</si>
  <si>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</si>
  <si>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</si>
  <si>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</si>
  <si>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</si>
  <si>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</si>
  <si>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</si>
  <si>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</si>
  <si>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</si>
  <si>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</si>
  <si>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</si>
  <si>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</si>
  <si>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</si>
  <si>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</si>
  <si>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</si>
  <si>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</si>
  <si>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</si>
  <si>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</si>
  <si>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</si>
  <si>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</si>
  <si>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</si>
  <si>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Libanon &amp; Zypern (22.-28.2.2009)</t>
  </si>
  <si>
    <r>
      <t>Statistik</t>
    </r>
    <r>
      <rPr>
        <b/>
        <sz val="20"/>
        <rFont val="Arial"/>
        <family val="2"/>
      </rPr>
      <t xml:space="preserve"> Libanon &amp; Zypern (22.-28.2.2009)</t>
    </r>
  </si>
  <si>
    <t>Damaskus</t>
  </si>
  <si>
    <t>Grenze Syrien/Libanon - Anjar - Libanon-Pass (1500 m)</t>
  </si>
  <si>
    <t>Beirut</t>
  </si>
  <si>
    <t>Byblos</t>
  </si>
  <si>
    <t>Tripoli</t>
  </si>
  <si>
    <t>Bus/Taxi - Saida - Beit ed-Dine</t>
  </si>
  <si>
    <t>Flug - Larnaka - Limassol</t>
  </si>
  <si>
    <t>Paphos</t>
  </si>
  <si>
    <t>Kidasi</t>
  </si>
  <si>
    <t>Pano Platres</t>
  </si>
  <si>
    <t>Olympos (1950 m) - Astromeritis - UN-Zone - Nikosia</t>
  </si>
  <si>
    <t>Boğaz</t>
  </si>
  <si>
    <t>Salamis - Famagusta - UN-Zone</t>
  </si>
  <si>
    <t>Larnaka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</si>
</sst>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097F-4360-4224-91E3-36DD403D78C1}">
  <sheetPr codeName="Tabelle1"/>
  <dimension ref="A1:AH17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8" t="s">
        <v>42</v>
      </c>
      <c r="B1" s="49"/>
      <c r="C1" s="49"/>
      <c r="D1" s="49"/>
      <c r="E1" s="49"/>
      <c r="F1" s="50"/>
      <c r="G1" s="52" t="s">
        <v>43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0" t="s">
        <v>35</v>
      </c>
      <c r="B4" s="32">
        <v>39866</v>
      </c>
      <c r="C4" s="5" t="s">
        <v>44</v>
      </c>
      <c r="D4" s="6" t="s">
        <v>45</v>
      </c>
      <c r="E4" s="4" t="s">
        <v>46</v>
      </c>
      <c r="F4" s="5">
        <v>118</v>
      </c>
      <c r="G4" s="13">
        <f>SUM(F4)</f>
        <v>118</v>
      </c>
      <c r="H4" s="14">
        <f>ROUND(PRODUCT(G4/1),0)</f>
        <v>118</v>
      </c>
      <c r="I4" s="14">
        <f>ROUND(PRODUCT(G4/COUNT(F4:F4)),0)</f>
        <v>118</v>
      </c>
      <c r="J4" s="41">
        <v>0.33333333333333331</v>
      </c>
      <c r="K4" s="20">
        <f>SUM(J4)</f>
        <v>0.33333333333333331</v>
      </c>
      <c r="L4" s="43">
        <f t="shared" ref="L4:L10" si="0">IF(F4=0,0,ROUND(PRODUCT(F4/SUM(HOUR(J4),PRODUCT(MINUTE(J4)/60))),1))</f>
        <v>14.8</v>
      </c>
      <c r="M4" s="44">
        <v>54.5</v>
      </c>
      <c r="N4" s="41">
        <v>0.54166666666666663</v>
      </c>
      <c r="O4" s="20">
        <f>SUM(N4)</f>
        <v>0.54166666666666663</v>
      </c>
      <c r="P4" s="43">
        <f t="shared" ref="P4:P10" si="1">IF(F4=0,0,ROUND(PRODUCT(F4/SUM(HOUR(N4),PRODUCT(MINUTE(N4)/60))),1))</f>
        <v>9.1</v>
      </c>
      <c r="Q4" s="20">
        <f t="shared" ref="Q4:Q10" si="2">SUM(N4,-J4)</f>
        <v>0.20833333333333331</v>
      </c>
      <c r="R4" s="20">
        <f>SUM(Q4)</f>
        <v>0.20833333333333331</v>
      </c>
      <c r="S4" s="14">
        <v>660</v>
      </c>
      <c r="T4" s="11">
        <v>25</v>
      </c>
      <c r="U4" s="15">
        <f t="shared" ref="U4:U10" si="3">SUM(-S4,T4)</f>
        <v>-635</v>
      </c>
      <c r="V4" s="14">
        <v>2000</v>
      </c>
      <c r="W4" s="15">
        <f>SUM(V4)</f>
        <v>2000</v>
      </c>
      <c r="X4" s="14">
        <f t="shared" ref="X4:X10" si="4">SUM(S4,-T4,V4)</f>
        <v>2635</v>
      </c>
      <c r="Y4" s="15">
        <f>SUM(X4)</f>
        <v>2635</v>
      </c>
      <c r="Z4" s="15">
        <f t="shared" ref="Z4:Z10" si="5">SUM(V4,-X4)</f>
        <v>-635</v>
      </c>
      <c r="AA4" s="14">
        <v>1500</v>
      </c>
      <c r="AB4" s="14"/>
      <c r="AC4" s="14"/>
      <c r="AD4" s="14"/>
      <c r="AE4" s="14"/>
      <c r="AF4" s="14"/>
      <c r="AG4" s="14"/>
      <c r="AH4" s="16">
        <f t="shared" ref="AH4:AH10" si="6">SUM(AG4,-AF4)</f>
        <v>0</v>
      </c>
    </row>
    <row r="5" spans="1:34" ht="13">
      <c r="A5" s="40" t="s">
        <v>36</v>
      </c>
      <c r="B5" s="32">
        <v>39867</v>
      </c>
      <c r="C5" s="5" t="s">
        <v>46</v>
      </c>
      <c r="D5" s="6" t="s">
        <v>47</v>
      </c>
      <c r="E5" s="4" t="s">
        <v>48</v>
      </c>
      <c r="F5" s="5">
        <v>99</v>
      </c>
      <c r="G5" s="17">
        <f t="shared" ref="G5:G10" si="7">SUM(G4,F5)</f>
        <v>217</v>
      </c>
      <c r="H5" s="11">
        <f>ROUND(PRODUCT(G5/2),0)</f>
        <v>109</v>
      </c>
      <c r="I5" s="11">
        <f>ROUND(PRODUCT(G5/COUNT(F4:F5)),0)</f>
        <v>109</v>
      </c>
      <c r="J5" s="42">
        <v>0.23611111111111113</v>
      </c>
      <c r="K5" s="21">
        <f t="shared" ref="K5:K10" si="8">SUM(J5,K4)</f>
        <v>0.56944444444444442</v>
      </c>
      <c r="L5" s="43">
        <f t="shared" si="0"/>
        <v>17.5</v>
      </c>
      <c r="M5" s="45">
        <v>48.8</v>
      </c>
      <c r="N5" s="42">
        <v>0.35416666666666669</v>
      </c>
      <c r="O5" s="21">
        <f t="shared" ref="O5:O10" si="9">SUM(N5,O4)</f>
        <v>0.89583333333333326</v>
      </c>
      <c r="P5" s="43">
        <f t="shared" si="1"/>
        <v>11.6</v>
      </c>
      <c r="Q5" s="21">
        <f t="shared" si="2"/>
        <v>0.11805555555555555</v>
      </c>
      <c r="R5" s="21">
        <f t="shared" ref="R5:R10" si="10">SUM(Q5,R4)</f>
        <v>0.32638888888888884</v>
      </c>
      <c r="S5" s="11">
        <v>25</v>
      </c>
      <c r="T5" s="11">
        <v>0</v>
      </c>
      <c r="U5" s="18">
        <f t="shared" si="3"/>
        <v>-25</v>
      </c>
      <c r="V5" s="29">
        <v>658</v>
      </c>
      <c r="W5" s="18">
        <f t="shared" ref="W5:W10" si="11">SUM(W4,V5)</f>
        <v>2658</v>
      </c>
      <c r="X5" s="11">
        <f t="shared" si="4"/>
        <v>683</v>
      </c>
      <c r="Y5" s="18">
        <f t="shared" ref="Y5:Y10" si="12">SUM(Y4,X5)</f>
        <v>3318</v>
      </c>
      <c r="Z5" s="18">
        <f t="shared" si="5"/>
        <v>-25</v>
      </c>
      <c r="AA5" s="11">
        <v>30</v>
      </c>
      <c r="AB5" s="11"/>
      <c r="AC5" s="30"/>
      <c r="AD5" s="29"/>
      <c r="AE5" s="30"/>
      <c r="AF5" s="30"/>
      <c r="AG5" s="30"/>
      <c r="AH5" s="19">
        <f t="shared" si="6"/>
        <v>0</v>
      </c>
    </row>
    <row r="6" spans="1:34" ht="13">
      <c r="A6" s="40" t="s">
        <v>37</v>
      </c>
      <c r="B6" s="32">
        <v>39868</v>
      </c>
      <c r="C6" s="5" t="s">
        <v>48</v>
      </c>
      <c r="D6" s="6" t="s">
        <v>49</v>
      </c>
      <c r="E6" s="4" t="s">
        <v>46</v>
      </c>
      <c r="F6" s="5">
        <v>100</v>
      </c>
      <c r="G6" s="17">
        <f t="shared" si="7"/>
        <v>317</v>
      </c>
      <c r="H6" s="11">
        <f>ROUND(PRODUCT(G6/3),0)</f>
        <v>106</v>
      </c>
      <c r="I6" s="11">
        <f>ROUND(PRODUCT(G6/COUNT(F4:F6)),0)</f>
        <v>106</v>
      </c>
      <c r="J6" s="42">
        <v>0.24305555555555555</v>
      </c>
      <c r="K6" s="21">
        <f t="shared" si="8"/>
        <v>0.8125</v>
      </c>
      <c r="L6" s="43">
        <f t="shared" si="0"/>
        <v>17.100000000000001</v>
      </c>
      <c r="M6" s="45">
        <v>57.2</v>
      </c>
      <c r="N6" s="42">
        <v>0.24305555555555555</v>
      </c>
      <c r="O6" s="21">
        <f t="shared" si="9"/>
        <v>1.1388888888888888</v>
      </c>
      <c r="P6" s="43">
        <f t="shared" si="1"/>
        <v>17.100000000000001</v>
      </c>
      <c r="Q6" s="21">
        <f t="shared" si="2"/>
        <v>0</v>
      </c>
      <c r="R6" s="21">
        <f t="shared" si="10"/>
        <v>0.32638888888888884</v>
      </c>
      <c r="S6" s="11">
        <v>0</v>
      </c>
      <c r="T6" s="29">
        <v>0</v>
      </c>
      <c r="U6" s="18">
        <f t="shared" si="3"/>
        <v>0</v>
      </c>
      <c r="V6" s="29">
        <v>1417</v>
      </c>
      <c r="W6" s="18">
        <f t="shared" si="11"/>
        <v>4075</v>
      </c>
      <c r="X6" s="11">
        <f t="shared" si="4"/>
        <v>1417</v>
      </c>
      <c r="Y6" s="18">
        <f t="shared" si="12"/>
        <v>4735</v>
      </c>
      <c r="Z6" s="18">
        <f t="shared" si="5"/>
        <v>0</v>
      </c>
      <c r="AA6" s="11">
        <v>888</v>
      </c>
      <c r="AB6" s="11"/>
      <c r="AC6" s="30"/>
      <c r="AD6" s="29"/>
      <c r="AE6" s="30"/>
      <c r="AF6" s="30"/>
      <c r="AG6" s="30"/>
      <c r="AH6" s="19">
        <f t="shared" si="6"/>
        <v>0</v>
      </c>
    </row>
    <row r="7" spans="1:34" ht="13">
      <c r="A7" s="40" t="s">
        <v>38</v>
      </c>
      <c r="B7" s="32">
        <v>39869</v>
      </c>
      <c r="C7" s="5" t="s">
        <v>46</v>
      </c>
      <c r="D7" s="6" t="s">
        <v>50</v>
      </c>
      <c r="E7" s="4" t="s">
        <v>51</v>
      </c>
      <c r="F7" s="5">
        <v>150</v>
      </c>
      <c r="G7" s="17">
        <f t="shared" si="7"/>
        <v>467</v>
      </c>
      <c r="H7" s="11">
        <f>ROUND(PRODUCT(G7/4),0)</f>
        <v>117</v>
      </c>
      <c r="I7" s="11">
        <f>ROUND(PRODUCT(G7/COUNT(F4:F7)),0)</f>
        <v>117</v>
      </c>
      <c r="J7" s="42">
        <v>0.33333333333333331</v>
      </c>
      <c r="K7" s="21">
        <f t="shared" si="8"/>
        <v>1.1458333333333333</v>
      </c>
      <c r="L7" s="43">
        <f t="shared" si="0"/>
        <v>18.8</v>
      </c>
      <c r="M7" s="46">
        <v>57.2</v>
      </c>
      <c r="N7" s="42">
        <v>0.625</v>
      </c>
      <c r="O7" s="21">
        <f t="shared" si="9"/>
        <v>1.7638888888888888</v>
      </c>
      <c r="P7" s="43">
        <f t="shared" si="1"/>
        <v>10</v>
      </c>
      <c r="Q7" s="21">
        <f t="shared" si="2"/>
        <v>0.29166666666666669</v>
      </c>
      <c r="R7" s="21">
        <f t="shared" si="10"/>
        <v>0.61805555555555558</v>
      </c>
      <c r="S7" s="29">
        <v>0</v>
      </c>
      <c r="T7" s="29">
        <v>25</v>
      </c>
      <c r="U7" s="18">
        <f t="shared" si="3"/>
        <v>25</v>
      </c>
      <c r="V7" s="29">
        <v>1106</v>
      </c>
      <c r="W7" s="18">
        <f t="shared" si="11"/>
        <v>5181</v>
      </c>
      <c r="X7" s="11">
        <f t="shared" si="4"/>
        <v>1081</v>
      </c>
      <c r="Y7" s="18">
        <f t="shared" si="12"/>
        <v>5816</v>
      </c>
      <c r="Z7" s="18">
        <f t="shared" si="5"/>
        <v>25</v>
      </c>
      <c r="AA7" s="29">
        <v>20</v>
      </c>
      <c r="AB7" s="29"/>
      <c r="AC7" s="30"/>
      <c r="AD7" s="29"/>
      <c r="AE7" s="30"/>
      <c r="AF7" s="30"/>
      <c r="AG7" s="30"/>
      <c r="AH7" s="19">
        <f t="shared" si="6"/>
        <v>0</v>
      </c>
    </row>
    <row r="8" spans="1:34" ht="13">
      <c r="A8" s="40" t="s">
        <v>39</v>
      </c>
      <c r="B8" s="32">
        <v>39870</v>
      </c>
      <c r="C8" s="5" t="s">
        <v>51</v>
      </c>
      <c r="D8" s="6" t="s">
        <v>52</v>
      </c>
      <c r="E8" s="4" t="s">
        <v>53</v>
      </c>
      <c r="F8" s="5">
        <v>58</v>
      </c>
      <c r="G8" s="17">
        <f t="shared" si="7"/>
        <v>525</v>
      </c>
      <c r="H8" s="11">
        <f>ROUND(PRODUCT(G8/5),0)</f>
        <v>105</v>
      </c>
      <c r="I8" s="11">
        <f>ROUND(PRODUCT(G8/COUNT(F4:F8)),0)</f>
        <v>105</v>
      </c>
      <c r="J8" s="42">
        <v>0.17708333333333334</v>
      </c>
      <c r="K8" s="21">
        <f t="shared" si="8"/>
        <v>1.3229166666666665</v>
      </c>
      <c r="L8" s="43">
        <f t="shared" si="0"/>
        <v>13.6</v>
      </c>
      <c r="M8" s="46">
        <v>57.2</v>
      </c>
      <c r="N8" s="42">
        <v>0.17708333333333334</v>
      </c>
      <c r="O8" s="21">
        <f t="shared" si="9"/>
        <v>1.9409722222222221</v>
      </c>
      <c r="P8" s="43">
        <f t="shared" si="1"/>
        <v>13.6</v>
      </c>
      <c r="Q8" s="21">
        <f t="shared" si="2"/>
        <v>0</v>
      </c>
      <c r="R8" s="21">
        <f t="shared" si="10"/>
        <v>0.61805555555555558</v>
      </c>
      <c r="S8" s="29">
        <v>25</v>
      </c>
      <c r="T8" s="29">
        <v>1081</v>
      </c>
      <c r="U8" s="18">
        <f t="shared" si="3"/>
        <v>1056</v>
      </c>
      <c r="V8" s="29">
        <v>1300</v>
      </c>
      <c r="W8" s="18">
        <f t="shared" si="11"/>
        <v>6481</v>
      </c>
      <c r="X8" s="11">
        <f t="shared" si="4"/>
        <v>244</v>
      </c>
      <c r="Y8" s="18">
        <f t="shared" si="12"/>
        <v>6060</v>
      </c>
      <c r="Z8" s="18">
        <f t="shared" si="5"/>
        <v>1056</v>
      </c>
      <c r="AA8" s="29">
        <v>1081</v>
      </c>
      <c r="AB8" s="29"/>
      <c r="AC8" s="30"/>
      <c r="AD8" s="29"/>
      <c r="AE8" s="30"/>
      <c r="AF8" s="30"/>
      <c r="AG8" s="30"/>
      <c r="AH8" s="19">
        <f t="shared" si="6"/>
        <v>0</v>
      </c>
    </row>
    <row r="9" spans="1:34" ht="13">
      <c r="A9" s="40" t="s">
        <v>40</v>
      </c>
      <c r="B9" s="32">
        <v>39871</v>
      </c>
      <c r="C9" s="5" t="s">
        <v>53</v>
      </c>
      <c r="D9" s="6" t="s">
        <v>54</v>
      </c>
      <c r="E9" s="4" t="s">
        <v>55</v>
      </c>
      <c r="F9" s="5">
        <v>155</v>
      </c>
      <c r="G9" s="17">
        <f t="shared" si="7"/>
        <v>680</v>
      </c>
      <c r="H9" s="11">
        <f>ROUND(PRODUCT(G9/6),0)</f>
        <v>113</v>
      </c>
      <c r="I9" s="11">
        <f>ROUND(PRODUCT(G9/COUNT(F4:F9)),0)</f>
        <v>113</v>
      </c>
      <c r="J9" s="42">
        <v>0.30555555555555552</v>
      </c>
      <c r="K9" s="21">
        <f t="shared" si="8"/>
        <v>1.6284722222222221</v>
      </c>
      <c r="L9" s="43">
        <f t="shared" si="0"/>
        <v>21.1</v>
      </c>
      <c r="M9" s="46">
        <v>64.099999999999994</v>
      </c>
      <c r="N9" s="42">
        <v>0.39583333333333331</v>
      </c>
      <c r="O9" s="21">
        <f t="shared" si="9"/>
        <v>2.3368055555555554</v>
      </c>
      <c r="P9" s="43">
        <f t="shared" si="1"/>
        <v>16.3</v>
      </c>
      <c r="Q9" s="21">
        <f t="shared" si="2"/>
        <v>9.027777777777779E-2</v>
      </c>
      <c r="R9" s="21">
        <f t="shared" si="10"/>
        <v>0.70833333333333337</v>
      </c>
      <c r="S9" s="29">
        <v>1081</v>
      </c>
      <c r="T9" s="29">
        <v>0</v>
      </c>
      <c r="U9" s="18">
        <f t="shared" si="3"/>
        <v>-1081</v>
      </c>
      <c r="V9" s="29">
        <v>1380</v>
      </c>
      <c r="W9" s="18">
        <f t="shared" si="11"/>
        <v>7861</v>
      </c>
      <c r="X9" s="11">
        <f t="shared" si="4"/>
        <v>2461</v>
      </c>
      <c r="Y9" s="18">
        <f t="shared" si="12"/>
        <v>8521</v>
      </c>
      <c r="Z9" s="18">
        <f t="shared" si="5"/>
        <v>-1081</v>
      </c>
      <c r="AA9" s="29">
        <v>1950</v>
      </c>
      <c r="AB9" s="29"/>
      <c r="AC9" s="30"/>
      <c r="AD9" s="29"/>
      <c r="AE9" s="30"/>
      <c r="AF9" s="30"/>
      <c r="AG9" s="30"/>
      <c r="AH9" s="19">
        <f t="shared" si="6"/>
        <v>0</v>
      </c>
    </row>
    <row r="10" spans="1:34" ht="13">
      <c r="A10" s="40" t="s">
        <v>41</v>
      </c>
      <c r="B10" s="32">
        <v>39872</v>
      </c>
      <c r="C10" s="5" t="s">
        <v>55</v>
      </c>
      <c r="D10" s="6" t="s">
        <v>56</v>
      </c>
      <c r="E10" s="4" t="s">
        <v>57</v>
      </c>
      <c r="F10" s="5">
        <v>85</v>
      </c>
      <c r="G10" s="17">
        <f t="shared" si="7"/>
        <v>765</v>
      </c>
      <c r="H10" s="11">
        <f>ROUND(PRODUCT(G10/7),0)</f>
        <v>109</v>
      </c>
      <c r="I10" s="11">
        <f>ROUND(PRODUCT(G10/COUNT(F4:F10)),0)</f>
        <v>109</v>
      </c>
      <c r="J10" s="42">
        <v>0.19791666666666666</v>
      </c>
      <c r="K10" s="21">
        <f t="shared" si="8"/>
        <v>1.8263888888888888</v>
      </c>
      <c r="L10" s="43">
        <f t="shared" si="0"/>
        <v>17.899999999999999</v>
      </c>
      <c r="M10" s="46">
        <v>49.8</v>
      </c>
      <c r="N10" s="42">
        <v>0.33333333333333331</v>
      </c>
      <c r="O10" s="21">
        <f t="shared" si="9"/>
        <v>2.6701388888888888</v>
      </c>
      <c r="P10" s="43">
        <f t="shared" si="1"/>
        <v>10.6</v>
      </c>
      <c r="Q10" s="21">
        <f t="shared" si="2"/>
        <v>0.13541666666666666</v>
      </c>
      <c r="R10" s="21">
        <f t="shared" si="10"/>
        <v>0.84375</v>
      </c>
      <c r="S10" s="29">
        <v>0</v>
      </c>
      <c r="T10" s="29">
        <v>0</v>
      </c>
      <c r="U10" s="18">
        <f t="shared" si="3"/>
        <v>0</v>
      </c>
      <c r="V10" s="29">
        <v>392</v>
      </c>
      <c r="W10" s="18">
        <f t="shared" si="11"/>
        <v>8253</v>
      </c>
      <c r="X10" s="11">
        <f t="shared" si="4"/>
        <v>392</v>
      </c>
      <c r="Y10" s="18">
        <f t="shared" si="12"/>
        <v>8913</v>
      </c>
      <c r="Z10" s="18">
        <f t="shared" si="5"/>
        <v>0</v>
      </c>
      <c r="AA10" s="29">
        <v>100</v>
      </c>
      <c r="AB10" s="11"/>
      <c r="AC10" s="30"/>
      <c r="AD10" s="29"/>
      <c r="AE10" s="30"/>
      <c r="AF10" s="30"/>
      <c r="AG10" s="30"/>
      <c r="AH10" s="19">
        <f t="shared" si="6"/>
        <v>0</v>
      </c>
    </row>
    <row r="11" spans="1:34" ht="13">
      <c r="A11" s="31" t="s">
        <v>5</v>
      </c>
      <c r="B11" s="55"/>
      <c r="C11" s="56"/>
      <c r="D11" s="56"/>
      <c r="E11" s="57"/>
      <c r="F11" s="33">
        <f>SUM(F4:F10)</f>
        <v>765</v>
      </c>
      <c r="G11" s="22">
        <f>SUM(G10)</f>
        <v>765</v>
      </c>
      <c r="H11" s="22">
        <f>SUM(H10)</f>
        <v>109</v>
      </c>
      <c r="I11" s="22">
        <f>SUM(I10)</f>
        <v>109</v>
      </c>
      <c r="J11" s="23">
        <f>SUM(J4:J10)</f>
        <v>1.8263888888888888</v>
      </c>
      <c r="K11" s="36">
        <f>F11/SUM(HOUR(J11)+(ROUNDDOWN(J11,0)*24),PRODUCT(MINUTE(J11)/60))</f>
        <v>17.452471482889734</v>
      </c>
      <c r="L11" s="39">
        <f>SUM(L4:L10)/COUNT(F4:F10)</f>
        <v>17.25714285714286</v>
      </c>
      <c r="M11" s="47">
        <f>PRODUCT(SUM(M4:M10),1/COUNT(M4:M10))</f>
        <v>55.542857142857144</v>
      </c>
      <c r="N11" s="23">
        <f>SUM(N4:N10)</f>
        <v>2.6701388888888888</v>
      </c>
      <c r="O11" s="36">
        <f>F11/SUM(HOUR(N11)+(ROUNDDOWN(N11,0)*24),PRODUCT(MINUTE(N11)/60))</f>
        <v>11.937581274382316</v>
      </c>
      <c r="P11" s="39">
        <f>SUM(P4:P10)/COUNT(F4:F10)</f>
        <v>12.614285714285714</v>
      </c>
      <c r="Q11" s="23">
        <f>SUM(Q4:Q10)</f>
        <v>0.84375</v>
      </c>
      <c r="R11" s="22"/>
      <c r="S11" s="22">
        <f>ROUND(SUM(S4:S10)/COUNT(S4:S10),0)</f>
        <v>256</v>
      </c>
      <c r="T11" s="22">
        <f>ROUND(SUM(T4:T10)/COUNT(T4:T10),0)</f>
        <v>162</v>
      </c>
      <c r="U11" s="24">
        <f>SUM(U4:U10)</f>
        <v>-660</v>
      </c>
      <c r="V11" s="22">
        <f>ROUND(SUM(V4:V10)/COUNT(V4:V10),0)</f>
        <v>1179</v>
      </c>
      <c r="W11" s="22">
        <f>SUM(W10)</f>
        <v>8253</v>
      </c>
      <c r="X11" s="22">
        <f>ROUND(SUM(X4:X10)/COUNT(V4:V10),0)</f>
        <v>1273</v>
      </c>
      <c r="Y11" s="22">
        <f>SUM(Y10)</f>
        <v>8913</v>
      </c>
      <c r="Z11" s="24">
        <f>SUM(Z4:Z10)</f>
        <v>-660</v>
      </c>
      <c r="AA11" s="22">
        <f>ROUND(SUM(AA4:AA10)/COUNT(AA4:AA10),0)</f>
        <v>796</v>
      </c>
      <c r="AB11" s="35" t="e">
        <f t="shared" ref="AB11:AG11" si="13">SUM(AB4:AB10)/COUNT(AB4:AB10)</f>
        <v>#DIV/0!</v>
      </c>
      <c r="AC11" s="35" t="e">
        <f t="shared" si="13"/>
        <v>#DIV/0!</v>
      </c>
      <c r="AD11" s="35" t="e">
        <f t="shared" si="13"/>
        <v>#DIV/0!</v>
      </c>
      <c r="AE11" s="35" t="e">
        <f t="shared" si="13"/>
        <v>#DIV/0!</v>
      </c>
      <c r="AF11" s="35" t="e">
        <f t="shared" si="13"/>
        <v>#DIV/0!</v>
      </c>
      <c r="AG11" s="35" t="e">
        <f t="shared" si="13"/>
        <v>#DIV/0!</v>
      </c>
      <c r="AH11" s="35" t="e">
        <f>SUM(AH4:AH10)/COUNT(AG4:AG10)</f>
        <v>#DIV/0!</v>
      </c>
    </row>
    <row r="12" spans="1:34" ht="13">
      <c r="Q12" s="11"/>
      <c r="R12" s="11"/>
      <c r="S12" s="11"/>
      <c r="W12" s="18"/>
      <c r="Y12" s="18"/>
    </row>
    <row r="13" spans="1:34" ht="13">
      <c r="O13" s="11"/>
      <c r="P13" s="11"/>
      <c r="Q13" s="11"/>
      <c r="R13" s="34"/>
      <c r="S13" s="11"/>
      <c r="T13" s="11"/>
      <c r="U13" s="11"/>
      <c r="V13" s="11"/>
      <c r="W13" s="18"/>
      <c r="X13" s="11"/>
      <c r="Y13" s="18"/>
      <c r="Z13" s="11"/>
      <c r="AA13" s="11"/>
    </row>
    <row r="14" spans="1:34" ht="13">
      <c r="N14" s="38"/>
      <c r="O14" s="11"/>
      <c r="P14" s="11"/>
      <c r="Q14" s="37"/>
      <c r="R14" s="37"/>
      <c r="S14" s="11"/>
      <c r="T14" s="11"/>
      <c r="U14" s="11"/>
      <c r="V14" s="11"/>
      <c r="W14" s="11"/>
      <c r="X14" s="11"/>
      <c r="Y14" s="11"/>
      <c r="Z14" s="11"/>
      <c r="AA14" s="11"/>
    </row>
    <row r="15" spans="1:34" ht="13">
      <c r="O15" s="11"/>
      <c r="P15" s="11"/>
      <c r="Q15" s="37"/>
      <c r="R15" s="37"/>
      <c r="S15" s="11"/>
      <c r="T15" s="11"/>
      <c r="U15" s="11"/>
      <c r="V15" s="11"/>
      <c r="W15" s="11"/>
      <c r="X15" s="11"/>
      <c r="Y15" s="11"/>
      <c r="Z15" s="11"/>
      <c r="AA15" s="11"/>
    </row>
    <row r="16" spans="1:34" ht="13">
      <c r="O16" s="11"/>
      <c r="P16" s="11"/>
      <c r="Q16" s="11"/>
      <c r="R16" s="37"/>
      <c r="S16" s="11"/>
      <c r="T16" s="11"/>
      <c r="U16" s="11"/>
      <c r="V16" s="11"/>
      <c r="W16" s="11"/>
      <c r="X16" s="11"/>
      <c r="Y16" s="11"/>
      <c r="Z16" s="11"/>
      <c r="AA16" s="11"/>
    </row>
    <row r="17" spans="15:27"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</sheetData>
  <mergeCells count="4">
    <mergeCell ref="A1:F1"/>
    <mergeCell ref="A2:F2"/>
    <mergeCell ref="G1:AH1"/>
    <mergeCell ref="B11:E1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91FE-0A31-4AD2-8635-712AE0CFEA47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36A3-226D-4698-8356-8B3EF1C6459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2025-11-12T20:08:53Z</dcterms:modified>
</cp:coreProperties>
</file>