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30BED6AE-482C-4C48-8A08-D7536734CF2E}" xr6:coauthVersionLast="47" xr6:coauthVersionMax="47" xr10:uidLastSave="{00000000-0000-0000-0000-000000000000}"/>
  <bookViews>
    <workbookView xWindow="-110" yWindow="-110" windowWidth="19420" windowHeight="10420" xr2:uid="{48CB09EC-DE1C-40BB-B883-A00EC9ADB753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7" i="1" s="1"/>
  <c r="Q4" i="1"/>
  <c r="R4" i="1" s="1"/>
  <c r="R5" i="1" s="1"/>
  <c r="R6" i="1" s="1"/>
  <c r="U4" i="1"/>
  <c r="W4" i="1"/>
  <c r="Y4" i="1"/>
  <c r="Z4" i="1"/>
  <c r="Z7" i="1" s="1"/>
  <c r="AH4" i="1"/>
  <c r="G5" i="1"/>
  <c r="I5" i="1" s="1"/>
  <c r="H5" i="1"/>
  <c r="K5" i="1"/>
  <c r="L5" i="1"/>
  <c r="O5" i="1"/>
  <c r="P5" i="1"/>
  <c r="Q5" i="1"/>
  <c r="U5" i="1"/>
  <c r="U7" i="1" s="1"/>
  <c r="W5" i="1"/>
  <c r="Y5" i="1"/>
  <c r="Z5" i="1"/>
  <c r="AH5" i="1"/>
  <c r="K6" i="1"/>
  <c r="L6" i="1"/>
  <c r="O6" i="1"/>
  <c r="P6" i="1"/>
  <c r="Q6" i="1"/>
  <c r="U6" i="1"/>
  <c r="W6" i="1"/>
  <c r="W7" i="1" s="1"/>
  <c r="Y6" i="1"/>
  <c r="Y7" i="1" s="1"/>
  <c r="Z6" i="1"/>
  <c r="AH6" i="1"/>
  <c r="F7" i="1"/>
  <c r="O7" i="1" s="1"/>
  <c r="J7" i="1"/>
  <c r="K7" i="1"/>
  <c r="L7" i="1"/>
  <c r="M7" i="1"/>
  <c r="N7" i="1"/>
  <c r="S7" i="1"/>
  <c r="T7" i="1"/>
  <c r="V7" i="1"/>
  <c r="X7" i="1"/>
  <c r="AA7" i="1"/>
  <c r="AB7" i="1"/>
  <c r="AC7" i="1"/>
  <c r="AD7" i="1"/>
  <c r="AE7" i="1"/>
  <c r="AF7" i="1"/>
  <c r="AG7" i="1"/>
  <c r="AH7" i="1"/>
  <c r="Q7" i="1" l="1"/>
  <c r="G6" i="1"/>
  <c r="I4" i="1"/>
  <c r="G7" i="1" l="1"/>
  <c r="I6" i="1"/>
  <c r="I7" i="1" s="1"/>
  <c r="H6" i="1"/>
  <c r="H7" i="1" s="1"/>
</calcChain>
</file>

<file path=xl/sharedStrings.xml><?xml version="1.0" encoding="utf-8"?>
<sst xmlns="http://schemas.openxmlformats.org/spreadsheetml/2006/main" count="49" uniqueCount="45">
  <si>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</si>
  <si>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</si>
  <si>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</si>
  <si>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</si>
  <si>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</si>
  <si>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</si>
  <si>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</si>
  <si>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</si>
  <si>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</si>
  <si>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</si>
  <si>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</si>
  <si>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</si>
  <si>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</si>
  <si>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</si>
  <si>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</si>
  <si>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</si>
  <si>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</si>
  <si>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</si>
  <si>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</si>
  <si>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</si>
  <si>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</si>
  <si>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</si>
  <si>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</si>
  <si>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</si>
  <si>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</si>
  <si>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</si>
  <si>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</si>
  <si>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</si>
  <si>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</si>
  <si>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</si>
  <si>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</si>
  <si>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</si>
  <si>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</si>
  <si>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</si>
  <si>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</si>
  <si>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</si>
  <si>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</si>
  <si>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</si>
  <si>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Mulde: Zwickau - Dessau (14.-16.6.2009)</t>
  </si>
  <si>
    <r>
      <t>Statistik</t>
    </r>
    <r>
      <rPr>
        <b/>
        <sz val="20"/>
        <rFont val="Arial"/>
        <family val="2"/>
      </rPr>
      <t xml:space="preserve"> Mulde: Zwickau - Dessau (14.-16.6.2009)</t>
    </r>
  </si>
  <si>
    <t>Zwickau</t>
  </si>
  <si>
    <t>Muldental-Radweg</t>
  </si>
  <si>
    <t>Grimma</t>
  </si>
  <si>
    <t>Bad Düben</t>
  </si>
  <si>
    <t>Dessau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</si>
</sst>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20" fontId="0" fillId="0" borderId="0" xfId="0" applyNumberFormat="1" applyBorder="1"/>
    <xf numFmtId="180" fontId="8" fillId="0" borderId="0" xfId="0" applyNumberFormat="1" applyFon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B04C-1325-4CA4-B284-1753FC7A803D}">
  <sheetPr codeName="Tabelle1"/>
  <dimension ref="A1:AH13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5" t="s">
        <v>38</v>
      </c>
      <c r="B1" s="46"/>
      <c r="C1" s="46"/>
      <c r="D1" s="46"/>
      <c r="E1" s="46"/>
      <c r="F1" s="47"/>
      <c r="G1" s="49" t="s">
        <v>39</v>
      </c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1"/>
    </row>
    <row r="2" spans="1:34">
      <c r="A2" s="48"/>
      <c r="B2" s="48"/>
      <c r="C2" s="48"/>
      <c r="D2" s="48"/>
      <c r="E2" s="48"/>
      <c r="F2" s="48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0" t="s">
        <v>35</v>
      </c>
      <c r="B4" s="32">
        <v>39917</v>
      </c>
      <c r="C4" s="5" t="s">
        <v>40</v>
      </c>
      <c r="D4" s="6" t="s">
        <v>41</v>
      </c>
      <c r="E4" s="4" t="s">
        <v>42</v>
      </c>
      <c r="F4" s="5">
        <v>99</v>
      </c>
      <c r="G4" s="13">
        <f>SUM(F4)</f>
        <v>99</v>
      </c>
      <c r="H4" s="14">
        <f>ROUND(PRODUCT(G4/1),0)</f>
        <v>99</v>
      </c>
      <c r="I4" s="14">
        <f>ROUND(PRODUCT(G4/COUNT(F4:F4)),0)</f>
        <v>99</v>
      </c>
      <c r="J4" s="41">
        <v>0.2638888888888889</v>
      </c>
      <c r="K4" s="20">
        <f>SUM(J4)</f>
        <v>0.2638888888888889</v>
      </c>
      <c r="L4" s="42">
        <f>IF(F4=0,0,ROUND(PRODUCT(F4/SUM(HOUR(J4),PRODUCT(MINUTE(J4)/60))),1))</f>
        <v>15.6</v>
      </c>
      <c r="M4" s="43">
        <v>48.8</v>
      </c>
      <c r="N4" s="41">
        <v>0.5</v>
      </c>
      <c r="O4" s="20">
        <f>SUM(N4)</f>
        <v>0.5</v>
      </c>
      <c r="P4" s="42">
        <f>IF(F4=0,0,ROUND(PRODUCT(F4/SUM(HOUR(N4),PRODUCT(MINUTE(N4)/60))),1))</f>
        <v>8.3000000000000007</v>
      </c>
      <c r="Q4" s="20">
        <f>SUM(N4,-J4)</f>
        <v>0.2361111111111111</v>
      </c>
      <c r="R4" s="20">
        <f>SUM(Q4)</f>
        <v>0.2361111111111111</v>
      </c>
      <c r="S4" s="29">
        <v>270</v>
      </c>
      <c r="T4" s="29">
        <v>140</v>
      </c>
      <c r="U4" s="15">
        <f>SUM(-S4,T4)</f>
        <v>-130</v>
      </c>
      <c r="V4" s="14"/>
      <c r="W4" s="15">
        <f>SUM(V4)</f>
        <v>0</v>
      </c>
      <c r="X4" s="14"/>
      <c r="Y4" s="15">
        <f>SUM(X4)</f>
        <v>0</v>
      </c>
      <c r="Z4" s="15">
        <f>SUM(V4,-X4)</f>
        <v>0</v>
      </c>
      <c r="AA4" s="29">
        <v>270</v>
      </c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0" t="s">
        <v>36</v>
      </c>
      <c r="B5" s="32">
        <v>39918</v>
      </c>
      <c r="C5" s="5" t="s">
        <v>42</v>
      </c>
      <c r="D5" s="6" t="s">
        <v>41</v>
      </c>
      <c r="E5" s="4" t="s">
        <v>43</v>
      </c>
      <c r="F5" s="5">
        <v>65</v>
      </c>
      <c r="G5" s="17">
        <f>SUM(G4,F5)</f>
        <v>164</v>
      </c>
      <c r="H5" s="11">
        <f>ROUND(PRODUCT(G5/2),0)</f>
        <v>82</v>
      </c>
      <c r="I5" s="11">
        <f>ROUND(PRODUCT(G5/COUNT(F4:F5)),0)</f>
        <v>82</v>
      </c>
      <c r="J5" s="41">
        <v>0.18263888888888891</v>
      </c>
      <c r="K5" s="21">
        <f>SUM(J5,K4)</f>
        <v>0.4465277777777778</v>
      </c>
      <c r="L5" s="42">
        <f>IF(F5=0,0,ROUND(PRODUCT(F5/SUM(HOUR(J5),PRODUCT(MINUTE(J5)/60))),1))</f>
        <v>14.8</v>
      </c>
      <c r="M5" s="43">
        <v>43.4</v>
      </c>
      <c r="N5" s="41">
        <v>0.4375</v>
      </c>
      <c r="O5" s="21">
        <f>SUM(N5,O4)</f>
        <v>0.9375</v>
      </c>
      <c r="P5" s="42">
        <f>IF(F5=0,0,ROUND(PRODUCT(F5/SUM(HOUR(N5),PRODUCT(MINUTE(N5)/60))),1))</f>
        <v>6.2</v>
      </c>
      <c r="Q5" s="21">
        <f>SUM(N5,-J5)</f>
        <v>0.25486111111111109</v>
      </c>
      <c r="R5" s="21">
        <f>SUM(Q5,R4)</f>
        <v>0.4909722222222222</v>
      </c>
      <c r="S5" s="29">
        <v>140</v>
      </c>
      <c r="T5" s="29">
        <v>95</v>
      </c>
      <c r="U5" s="18">
        <f>SUM(-S5,T5)</f>
        <v>-45</v>
      </c>
      <c r="V5" s="29"/>
      <c r="W5" s="18">
        <f>SUM(W4,V5)</f>
        <v>0</v>
      </c>
      <c r="X5" s="11"/>
      <c r="Y5" s="18">
        <f>SUM(Y4,X5)</f>
        <v>0</v>
      </c>
      <c r="Z5" s="18">
        <f>SUM(V5,-X5)</f>
        <v>0</v>
      </c>
      <c r="AA5" s="29">
        <v>140</v>
      </c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0" t="s">
        <v>37</v>
      </c>
      <c r="B6" s="32">
        <v>39919</v>
      </c>
      <c r="C6" s="5" t="s">
        <v>43</v>
      </c>
      <c r="D6" s="6" t="s">
        <v>41</v>
      </c>
      <c r="E6" s="4" t="s">
        <v>44</v>
      </c>
      <c r="F6" s="5">
        <v>76</v>
      </c>
      <c r="G6" s="17">
        <f>SUM(G5,F6)</f>
        <v>240</v>
      </c>
      <c r="H6" s="11">
        <f>ROUND(PRODUCT(G6/3),0)</f>
        <v>80</v>
      </c>
      <c r="I6" s="11">
        <f>ROUND(PRODUCT(G6/COUNT(F4:F6)),0)</f>
        <v>80</v>
      </c>
      <c r="J6" s="41">
        <v>0.20833333333333334</v>
      </c>
      <c r="K6" s="21">
        <f>SUM(J6,K5)</f>
        <v>0.65486111111111112</v>
      </c>
      <c r="L6" s="42">
        <f>IF(F6=0,0,ROUND(PRODUCT(F6/SUM(HOUR(J6),PRODUCT(MINUTE(J6)/60))),1))</f>
        <v>15.2</v>
      </c>
      <c r="M6" s="43">
        <v>34.6</v>
      </c>
      <c r="N6" s="41">
        <v>0.4375</v>
      </c>
      <c r="O6" s="21">
        <f>SUM(N6,O5)</f>
        <v>1.375</v>
      </c>
      <c r="P6" s="42">
        <f>IF(F6=0,0,ROUND(PRODUCT(F6/SUM(HOUR(N6),PRODUCT(MINUTE(N6)/60))),1))</f>
        <v>7.2</v>
      </c>
      <c r="Q6" s="21">
        <f>SUM(N6,-J6)</f>
        <v>0.22916666666666666</v>
      </c>
      <c r="R6" s="21">
        <f>SUM(Q6,R5)</f>
        <v>0.72013888888888888</v>
      </c>
      <c r="S6" s="29">
        <v>95</v>
      </c>
      <c r="T6" s="29">
        <v>65</v>
      </c>
      <c r="U6" s="18">
        <f>SUM(-S6,T6)</f>
        <v>-30</v>
      </c>
      <c r="V6" s="29"/>
      <c r="W6" s="18">
        <f>SUM(W5,V6)</f>
        <v>0</v>
      </c>
      <c r="X6" s="11"/>
      <c r="Y6" s="18">
        <f>SUM(Y5,X6)</f>
        <v>0</v>
      </c>
      <c r="Z6" s="18">
        <f>SUM(V6,-X6)</f>
        <v>0</v>
      </c>
      <c r="AA6" s="29">
        <v>95</v>
      </c>
      <c r="AB6" s="11"/>
      <c r="AC6" s="30"/>
      <c r="AD6" s="29"/>
      <c r="AE6" s="30"/>
      <c r="AF6" s="30"/>
      <c r="AG6" s="30"/>
      <c r="AH6" s="19">
        <f>SUM(AG6,-AF6)</f>
        <v>0</v>
      </c>
    </row>
    <row r="7" spans="1:34" ht="13">
      <c r="A7" s="31" t="s">
        <v>5</v>
      </c>
      <c r="B7" s="52"/>
      <c r="C7" s="53"/>
      <c r="D7" s="53"/>
      <c r="E7" s="54"/>
      <c r="F7" s="33">
        <f>SUM(F4:F6)</f>
        <v>240</v>
      </c>
      <c r="G7" s="22">
        <f>SUM(G6)</f>
        <v>240</v>
      </c>
      <c r="H7" s="22">
        <f>SUM(H6)</f>
        <v>80</v>
      </c>
      <c r="I7" s="22">
        <f>SUM(I6)</f>
        <v>80</v>
      </c>
      <c r="J7" s="23">
        <f>SUM(J4:J6)</f>
        <v>0.65486111111111112</v>
      </c>
      <c r="K7" s="36">
        <f>F7/SUM(HOUR(J7)+(ROUNDDOWN(J7,0)*24),PRODUCT(MINUTE(J7)/60))</f>
        <v>15.270413573700955</v>
      </c>
      <c r="L7" s="39">
        <f>SUM(L4:L6)/COUNT(F4:F6)</f>
        <v>15.199999999999998</v>
      </c>
      <c r="M7" s="44">
        <f>PRODUCT(SUM(M4:M6),1/COUNT(M4:M6))</f>
        <v>42.266666666666659</v>
      </c>
      <c r="N7" s="23">
        <f>SUM(N4:N6)</f>
        <v>1.375</v>
      </c>
      <c r="O7" s="36">
        <f>F7/SUM(HOUR(N7)+(ROUNDDOWN(N7,0)*24),PRODUCT(MINUTE(N7)/60))</f>
        <v>7.2727272727272725</v>
      </c>
      <c r="P7" s="39">
        <f>SUM(P4:P6)/COUNT(F4:F6)</f>
        <v>7.2333333333333334</v>
      </c>
      <c r="Q7" s="23">
        <f>SUM(Q4:Q6)</f>
        <v>0.72013888888888888</v>
      </c>
      <c r="R7" s="22"/>
      <c r="S7" s="22">
        <f>ROUND(SUM(S4:S6)/COUNT(S4:S6),0)</f>
        <v>168</v>
      </c>
      <c r="T7" s="22">
        <f>ROUND(SUM(T4:T6)/COUNT(T4:T6),0)</f>
        <v>100</v>
      </c>
      <c r="U7" s="24">
        <f>SUM(U4:U6)</f>
        <v>-205</v>
      </c>
      <c r="V7" s="22" t="e">
        <f>ROUND(SUM(V4:V6)/COUNT(V4:V6),0)</f>
        <v>#DIV/0!</v>
      </c>
      <c r="W7" s="22">
        <f>SUM(W6)</f>
        <v>0</v>
      </c>
      <c r="X7" s="22" t="e">
        <f>ROUND(SUM(X4:X6)/COUNT(V4:V6),0)</f>
        <v>#DIV/0!</v>
      </c>
      <c r="Y7" s="22">
        <f>SUM(Y6)</f>
        <v>0</v>
      </c>
      <c r="Z7" s="24">
        <f>SUM(Z4:Z6)</f>
        <v>0</v>
      </c>
      <c r="AA7" s="22">
        <f>ROUND(SUM(AA4:AA6)/COUNT(AA4:AA6),0)</f>
        <v>168</v>
      </c>
      <c r="AB7" s="35" t="e">
        <f t="shared" ref="AB7:AG7" si="0">SUM(AB4:AB6)/COUNT(AB4:AB6)</f>
        <v>#DIV/0!</v>
      </c>
      <c r="AC7" s="35" t="e">
        <f t="shared" si="0"/>
        <v>#DIV/0!</v>
      </c>
      <c r="AD7" s="35" t="e">
        <f t="shared" si="0"/>
        <v>#DIV/0!</v>
      </c>
      <c r="AE7" s="35" t="e">
        <f t="shared" si="0"/>
        <v>#DIV/0!</v>
      </c>
      <c r="AF7" s="35" t="e">
        <f t="shared" si="0"/>
        <v>#DIV/0!</v>
      </c>
      <c r="AG7" s="35" t="e">
        <f t="shared" si="0"/>
        <v>#DIV/0!</v>
      </c>
      <c r="AH7" s="35" t="e">
        <f>SUM(AH4:AH6)/COUNT(AG4:AG6)</f>
        <v>#DIV/0!</v>
      </c>
    </row>
    <row r="8" spans="1:34" ht="13">
      <c r="Q8" s="11"/>
      <c r="R8" s="11"/>
      <c r="S8" s="11"/>
      <c r="W8" s="18"/>
      <c r="Y8" s="18"/>
    </row>
    <row r="9" spans="1:34" ht="13">
      <c r="O9" s="11"/>
      <c r="P9" s="11"/>
      <c r="Q9" s="11"/>
      <c r="R9" s="34"/>
      <c r="S9" s="11"/>
      <c r="T9" s="11"/>
      <c r="U9" s="11"/>
      <c r="V9" s="11"/>
      <c r="W9" s="18"/>
      <c r="X9" s="11"/>
      <c r="Y9" s="18"/>
      <c r="Z9" s="11"/>
      <c r="AA9" s="11"/>
    </row>
    <row r="10" spans="1:34" ht="13">
      <c r="N10" s="38"/>
      <c r="O10" s="11"/>
      <c r="P10" s="11"/>
      <c r="Q10" s="37"/>
      <c r="R10" s="37"/>
      <c r="S10" s="11"/>
      <c r="T10" s="11"/>
      <c r="U10" s="11"/>
      <c r="V10" s="11"/>
      <c r="W10" s="11"/>
      <c r="X10" s="11"/>
      <c r="Y10" s="11"/>
      <c r="Z10" s="11"/>
      <c r="AA10" s="11"/>
    </row>
    <row r="11" spans="1:34" ht="13">
      <c r="O11" s="11"/>
      <c r="P11" s="11"/>
      <c r="Q11" s="37"/>
      <c r="R11" s="37"/>
      <c r="S11" s="11"/>
      <c r="T11" s="11"/>
      <c r="U11" s="11"/>
      <c r="V11" s="11"/>
      <c r="W11" s="11"/>
      <c r="X11" s="11"/>
      <c r="Y11" s="11"/>
      <c r="Z11" s="11"/>
      <c r="AA11" s="11"/>
    </row>
    <row r="12" spans="1:34" ht="13">
      <c r="O12" s="11"/>
      <c r="P12" s="11"/>
      <c r="Q12" s="11"/>
      <c r="R12" s="37"/>
      <c r="S12" s="11"/>
      <c r="T12" s="11"/>
      <c r="U12" s="11"/>
      <c r="V12" s="11"/>
      <c r="W12" s="11"/>
      <c r="X12" s="11"/>
      <c r="Y12" s="11"/>
      <c r="Z12" s="11"/>
      <c r="AA12" s="11"/>
    </row>
    <row r="13" spans="1:34"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</sheetData>
  <mergeCells count="4">
    <mergeCell ref="A1:F1"/>
    <mergeCell ref="A2:F2"/>
    <mergeCell ref="G1:AH1"/>
    <mergeCell ref="B7:E7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64A0-2A24-427E-AA9E-472097510B34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5E78-2D9C-4BE9-8FC8-FC004C3EFBAE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2025-11-12T20:11:26Z</dcterms:modified>
</cp:coreProperties>
</file>