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DA9B246B-B878-45DA-AA10-DC7CC79E6703}" xr6:coauthVersionLast="47" xr6:coauthVersionMax="47" xr10:uidLastSave="{00000000-0000-0000-0000-000000000000}"/>
  <bookViews>
    <workbookView xWindow="-110" yWindow="-110" windowWidth="19420" windowHeight="10420" xr2:uid="{00CFC380-4134-45C4-9E8B-8EB76D81F541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L15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P4" i="1"/>
  <c r="Q4" i="1"/>
  <c r="R4" i="1" s="1"/>
  <c r="R5" i="1" s="1"/>
  <c r="U4" i="1"/>
  <c r="W4" i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X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Z4" i="1"/>
  <c r="AH4" i="1"/>
  <c r="G5" i="1"/>
  <c r="H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L5" i="1"/>
  <c r="P5" i="1"/>
  <c r="P15" i="1" s="1"/>
  <c r="Q5" i="1"/>
  <c r="U5" i="1"/>
  <c r="X5" i="1"/>
  <c r="Z5" i="1"/>
  <c r="AH5" i="1"/>
  <c r="AH15" i="1" s="1"/>
  <c r="L6" i="1"/>
  <c r="P6" i="1"/>
  <c r="Q6" i="1"/>
  <c r="Q15" i="1" s="1"/>
  <c r="U6" i="1"/>
  <c r="U15" i="1" s="1"/>
  <c r="X6" i="1"/>
  <c r="Z6" i="1"/>
  <c r="AH6" i="1"/>
  <c r="L7" i="1"/>
  <c r="P7" i="1"/>
  <c r="Q7" i="1"/>
  <c r="U7" i="1"/>
  <c r="X7" i="1"/>
  <c r="Z7" i="1" s="1"/>
  <c r="AH7" i="1"/>
  <c r="L8" i="1"/>
  <c r="P8" i="1"/>
  <c r="Q8" i="1"/>
  <c r="U8" i="1"/>
  <c r="X8" i="1"/>
  <c r="Z8" i="1" s="1"/>
  <c r="AH8" i="1"/>
  <c r="L9" i="1"/>
  <c r="P9" i="1"/>
  <c r="Q9" i="1"/>
  <c r="U9" i="1"/>
  <c r="X9" i="1"/>
  <c r="Z9" i="1"/>
  <c r="AH9" i="1"/>
  <c r="L10" i="1"/>
  <c r="P10" i="1"/>
  <c r="Q10" i="1"/>
  <c r="U10" i="1"/>
  <c r="X10" i="1"/>
  <c r="Z10" i="1" s="1"/>
  <c r="AH10" i="1"/>
  <c r="L11" i="1"/>
  <c r="P11" i="1"/>
  <c r="Q11" i="1"/>
  <c r="U11" i="1"/>
  <c r="X11" i="1"/>
  <c r="Z11" i="1" s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F15" i="1"/>
  <c r="K15" i="1" s="1"/>
  <c r="J15" i="1"/>
  <c r="M15" i="1"/>
  <c r="N15" i="1"/>
  <c r="S15" i="1"/>
  <c r="T15" i="1"/>
  <c r="V15" i="1"/>
  <c r="AA15" i="1"/>
  <c r="AB15" i="1"/>
  <c r="AC15" i="1"/>
  <c r="AD15" i="1"/>
  <c r="AE15" i="1"/>
  <c r="AF15" i="1"/>
  <c r="AG15" i="1"/>
  <c r="Z15" i="1" l="1"/>
  <c r="X15" i="1"/>
  <c r="O15" i="1"/>
  <c r="R6" i="1"/>
  <c r="R7" i="1" s="1"/>
  <c r="R8" i="1" s="1"/>
  <c r="R9" i="1" s="1"/>
  <c r="R10" i="1" s="1"/>
  <c r="R11" i="1" s="1"/>
  <c r="R12" i="1" s="1"/>
  <c r="R13" i="1" s="1"/>
  <c r="R14" i="1" s="1"/>
  <c r="G6" i="1"/>
  <c r="I4" i="1"/>
  <c r="I5" i="1"/>
  <c r="I6" i="1" l="1"/>
  <c r="G7" i="1"/>
  <c r="H6" i="1"/>
  <c r="G8" i="1" l="1"/>
  <c r="H7" i="1"/>
  <c r="I7" i="1"/>
  <c r="H8" i="1" l="1"/>
  <c r="G9" i="1"/>
  <c r="I8" i="1"/>
  <c r="I9" i="1" l="1"/>
  <c r="G10" i="1"/>
  <c r="H9" i="1"/>
  <c r="G11" i="1" l="1"/>
  <c r="I10" i="1"/>
  <c r="H10" i="1"/>
  <c r="G12" i="1" l="1"/>
  <c r="H11" i="1"/>
  <c r="I11" i="1"/>
  <c r="H12" i="1" l="1"/>
  <c r="I12" i="1"/>
  <c r="G13" i="1"/>
  <c r="H13" i="1" l="1"/>
  <c r="I13" i="1"/>
  <c r="G14" i="1"/>
  <c r="I14" i="1" l="1"/>
  <c r="I15" i="1" s="1"/>
  <c r="G15" i="1"/>
  <c r="H14" i="1"/>
  <c r="H15" i="1" s="1"/>
</calcChain>
</file>

<file path=xl/sharedStrings.xml><?xml version="1.0" encoding="utf-8"?>
<sst xmlns="http://schemas.openxmlformats.org/spreadsheetml/2006/main" count="75" uniqueCount="66">
  <si>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</si>
  <si>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</si>
  <si>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</si>
  <si>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</si>
  <si>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</si>
  <si>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</si>
  <si>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</si>
  <si>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</si>
  <si>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</si>
  <si>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</si>
  <si>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</si>
  <si>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</si>
  <si>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</si>
  <si>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</si>
  <si>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</si>
  <si>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</si>
  <si>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</si>
  <si>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</si>
  <si>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</si>
  <si>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</si>
  <si>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</si>
  <si>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</si>
  <si>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</si>
  <si>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</si>
  <si>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</si>
  <si>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</si>
  <si>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</si>
  <si>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</si>
  <si>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</si>
  <si>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</si>
  <si>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</si>
  <si>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</si>
  <si>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</si>
  <si>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</si>
  <si>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</si>
  <si>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</si>
  <si>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</si>
  <si>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</si>
  <si>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</si>
  <si>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</si>
  <si>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</si>
  <si>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</si>
  <si>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</si>
  <si>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</si>
  <si>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</si>
  <si>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</si>
  <si>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Karakorum-Highway (21.6.-1.7.2009)</t>
  </si>
  <si>
    <r>
      <t>Statistik</t>
    </r>
    <r>
      <rPr>
        <b/>
        <sz val="20"/>
        <rFont val="Arial"/>
        <family val="2"/>
      </rPr>
      <t xml:space="preserve"> Karakorum-Highway (21.6.-1.7.2009)</t>
    </r>
  </si>
  <si>
    <t>Islamabad</t>
  </si>
  <si>
    <t>Taxila</t>
  </si>
  <si>
    <t>Abbottabad</t>
  </si>
  <si>
    <t>Thakot</t>
  </si>
  <si>
    <t>Besham</t>
  </si>
  <si>
    <t>[Polizei-Transport 18 km] - Dasu</t>
  </si>
  <si>
    <t>Barsin</t>
  </si>
  <si>
    <t>Chilas</t>
  </si>
  <si>
    <t>KKH-km 530</t>
  </si>
  <si>
    <t>Gilgit</t>
  </si>
  <si>
    <t>Ghulmet</t>
  </si>
  <si>
    <t>Gulmit</t>
  </si>
  <si>
    <t>Sost</t>
  </si>
  <si>
    <t>Koksil</t>
  </si>
  <si>
    <t>Khunjerab-Pass (4733 m) - Koksil</t>
  </si>
  <si>
    <t>Sost - Bustransport (Grenze Pakistan/China) - Tashkurgan</t>
  </si>
  <si>
    <t>Tashkurgan</t>
  </si>
  <si>
    <t>km-Stein 1751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</si>
</sst>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20" fontId="0" fillId="0" borderId="3" xfId="0" applyNumberFormat="1" applyBorder="1"/>
    <xf numFmtId="20" fontId="0" fillId="0" borderId="0" xfId="0" applyNumberFormat="1" applyBorder="1"/>
    <xf numFmtId="0" fontId="1" fillId="0" borderId="0" xfId="0" applyFont="1" applyFill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7D5F9-BC14-4303-984F-B446F099FED7}">
  <sheetPr codeName="Tabelle1"/>
  <dimension ref="A1:AH21"/>
  <sheetViews>
    <sheetView tabSelected="1" topLeftCell="G1" zoomScaleNormal="100" workbookViewId="0">
      <selection activeCell="T11" sqref="T1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4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51" t="s">
        <v>46</v>
      </c>
      <c r="B1" s="52"/>
      <c r="C1" s="52"/>
      <c r="D1" s="52"/>
      <c r="E1" s="52"/>
      <c r="F1" s="53"/>
      <c r="G1" s="55" t="s">
        <v>47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7"/>
    </row>
    <row r="2" spans="1:34">
      <c r="A2" s="54"/>
      <c r="B2" s="54"/>
      <c r="C2" s="54"/>
      <c r="D2" s="54"/>
      <c r="E2" s="54"/>
      <c r="F2" s="54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5" t="s">
        <v>26</v>
      </c>
      <c r="H3" s="25" t="s">
        <v>23</v>
      </c>
      <c r="I3" s="25" t="s">
        <v>24</v>
      </c>
      <c r="J3" s="25" t="s">
        <v>8</v>
      </c>
      <c r="K3" s="26" t="s">
        <v>32</v>
      </c>
      <c r="L3" s="25" t="s">
        <v>36</v>
      </c>
      <c r="M3" s="25" t="s">
        <v>25</v>
      </c>
      <c r="N3" s="25" t="s">
        <v>14</v>
      </c>
      <c r="O3" s="26" t="s">
        <v>33</v>
      </c>
      <c r="P3" s="25" t="s">
        <v>35</v>
      </c>
      <c r="Q3" s="25" t="s">
        <v>15</v>
      </c>
      <c r="R3" s="26" t="s">
        <v>34</v>
      </c>
      <c r="S3" s="25" t="s">
        <v>9</v>
      </c>
      <c r="T3" s="25" t="s">
        <v>10</v>
      </c>
      <c r="U3" s="25" t="s">
        <v>31</v>
      </c>
      <c r="V3" s="25" t="s">
        <v>12</v>
      </c>
      <c r="W3" s="26" t="s">
        <v>27</v>
      </c>
      <c r="X3" s="25" t="s">
        <v>13</v>
      </c>
      <c r="Y3" s="26" t="s">
        <v>29</v>
      </c>
      <c r="Z3" s="26" t="s">
        <v>30</v>
      </c>
      <c r="AA3" s="25" t="s">
        <v>11</v>
      </c>
      <c r="AB3" s="27" t="s">
        <v>18</v>
      </c>
      <c r="AC3" s="27" t="s">
        <v>19</v>
      </c>
      <c r="AD3" s="27" t="s">
        <v>20</v>
      </c>
      <c r="AE3" s="27" t="s">
        <v>21</v>
      </c>
      <c r="AF3" s="28" t="s">
        <v>17</v>
      </c>
      <c r="AG3" s="28" t="s">
        <v>16</v>
      </c>
      <c r="AH3" s="28" t="s">
        <v>28</v>
      </c>
    </row>
    <row r="4" spans="1:34" ht="13">
      <c r="A4" s="44" t="s">
        <v>37</v>
      </c>
      <c r="B4" s="32">
        <v>39985</v>
      </c>
      <c r="C4" s="5" t="s">
        <v>48</v>
      </c>
      <c r="D4" s="6" t="s">
        <v>49</v>
      </c>
      <c r="E4" s="4" t="s">
        <v>50</v>
      </c>
      <c r="F4" s="5">
        <v>121</v>
      </c>
      <c r="G4" s="13">
        <f>SUM(F4)</f>
        <v>121</v>
      </c>
      <c r="H4" s="14">
        <f>ROUND(PRODUCT(G4/1),0)</f>
        <v>121</v>
      </c>
      <c r="I4" s="14">
        <f>ROUND(PRODUCT(G4/COUNT(F4:F4)),0)</f>
        <v>121</v>
      </c>
      <c r="J4" s="45">
        <v>0.3</v>
      </c>
      <c r="K4" s="20">
        <f>SUM(J4)</f>
        <v>0.3</v>
      </c>
      <c r="L4" s="48">
        <f t="shared" ref="L4:L14" si="0">IF(F4=0,0,ROUND(PRODUCT(F4/SUM(HOUR(J4),PRODUCT(MINUTE(J4)/60))),1))</f>
        <v>16.8</v>
      </c>
      <c r="M4" s="35">
        <v>43</v>
      </c>
      <c r="N4" s="45">
        <v>0.53125</v>
      </c>
      <c r="O4" s="20">
        <f>SUM(N4)</f>
        <v>0.53125</v>
      </c>
      <c r="P4" s="48">
        <f t="shared" ref="P4:P14" si="1">IF(F4=0,0,ROUND(PRODUCT(F4/SUM(HOUR(N4),PRODUCT(MINUTE(N4)/60))),1))</f>
        <v>9.5</v>
      </c>
      <c r="Q4" s="20">
        <f t="shared" ref="Q4:Q14" si="2">SUM(N4,-J4)</f>
        <v>0.23125000000000001</v>
      </c>
      <c r="R4" s="20">
        <f>SUM(Q4)</f>
        <v>0.23125000000000001</v>
      </c>
      <c r="S4" s="14">
        <v>500</v>
      </c>
      <c r="T4" s="11">
        <v>1265</v>
      </c>
      <c r="U4" s="15">
        <f>SUM(-S4,T4)</f>
        <v>765</v>
      </c>
      <c r="V4" s="14">
        <v>1269</v>
      </c>
      <c r="W4" s="15">
        <f>SUM(V4)</f>
        <v>1269</v>
      </c>
      <c r="X4" s="14">
        <f t="shared" ref="X4:X14" si="3">SUM(S4,-T4,V4)</f>
        <v>504</v>
      </c>
      <c r="Y4" s="15">
        <f>SUM(X4)</f>
        <v>504</v>
      </c>
      <c r="Z4" s="15">
        <f t="shared" ref="Z4:Z14" si="4">SUM(V4,-X4)</f>
        <v>765</v>
      </c>
      <c r="AA4" s="14">
        <v>1265</v>
      </c>
      <c r="AB4" s="14">
        <v>2</v>
      </c>
      <c r="AC4" s="14">
        <v>9</v>
      </c>
      <c r="AD4" s="14"/>
      <c r="AE4" s="14"/>
      <c r="AF4" s="14"/>
      <c r="AG4" s="14"/>
      <c r="AH4" s="16">
        <f>SUM(AG4,-AF4)</f>
        <v>0</v>
      </c>
    </row>
    <row r="5" spans="1:34" ht="13">
      <c r="A5" s="44" t="s">
        <v>38</v>
      </c>
      <c r="B5" s="32">
        <v>39986</v>
      </c>
      <c r="C5" s="5" t="s">
        <v>50</v>
      </c>
      <c r="D5" s="6" t="s">
        <v>51</v>
      </c>
      <c r="E5" s="4" t="s">
        <v>52</v>
      </c>
      <c r="F5" s="5">
        <v>154</v>
      </c>
      <c r="G5" s="17">
        <f>SUM(G4,F5)</f>
        <v>275</v>
      </c>
      <c r="H5" s="11">
        <f>ROUND(PRODUCT(G5/2),0)</f>
        <v>138</v>
      </c>
      <c r="I5" s="11">
        <f>ROUND(PRODUCT(G5/COUNT(F4:F5)),0)</f>
        <v>138</v>
      </c>
      <c r="J5" s="46">
        <v>0.39305555555555555</v>
      </c>
      <c r="K5" s="21">
        <f t="shared" ref="K5:K14" si="5">SUM(J5,K4)</f>
        <v>0.69305555555555554</v>
      </c>
      <c r="L5" s="48">
        <f t="shared" si="0"/>
        <v>16.3</v>
      </c>
      <c r="M5" s="36">
        <v>49.5</v>
      </c>
      <c r="N5" s="46">
        <v>0.60416666666666663</v>
      </c>
      <c r="O5" s="21">
        <f t="shared" ref="O5:O14" si="6">SUM(N5,O4)</f>
        <v>1.1354166666666665</v>
      </c>
      <c r="P5" s="48">
        <f t="shared" si="1"/>
        <v>10.6</v>
      </c>
      <c r="Q5" s="21">
        <f t="shared" si="2"/>
        <v>0.21111111111111108</v>
      </c>
      <c r="R5" s="21">
        <f>SUM(Q5,R4)</f>
        <v>0.44236111111111109</v>
      </c>
      <c r="S5" s="11">
        <v>1265</v>
      </c>
      <c r="T5" s="11">
        <v>684</v>
      </c>
      <c r="U5" s="18">
        <f>SUM(-S5,T5)</f>
        <v>-581</v>
      </c>
      <c r="V5" s="29">
        <v>1652</v>
      </c>
      <c r="W5" s="18">
        <f t="shared" ref="W5:W14" si="7">SUM(W4,V5)</f>
        <v>2921</v>
      </c>
      <c r="X5" s="11">
        <f t="shared" si="3"/>
        <v>2233</v>
      </c>
      <c r="Y5" s="18">
        <f>SUM(Y4,X5)</f>
        <v>2737</v>
      </c>
      <c r="Z5" s="18">
        <f t="shared" si="4"/>
        <v>-581</v>
      </c>
      <c r="AA5" s="11">
        <v>1658</v>
      </c>
      <c r="AB5" s="11">
        <v>3</v>
      </c>
      <c r="AC5" s="30">
        <v>9</v>
      </c>
      <c r="AD5" s="29"/>
      <c r="AE5" s="30"/>
      <c r="AF5" s="30"/>
      <c r="AG5" s="30"/>
      <c r="AH5" s="19">
        <f>SUM(AG5,-AF5)</f>
        <v>0</v>
      </c>
    </row>
    <row r="6" spans="1:34" ht="13">
      <c r="A6" s="44" t="s">
        <v>39</v>
      </c>
      <c r="B6" s="32">
        <v>39987</v>
      </c>
      <c r="C6" s="5" t="s">
        <v>52</v>
      </c>
      <c r="D6" s="6" t="s">
        <v>53</v>
      </c>
      <c r="E6" s="4" t="s">
        <v>54</v>
      </c>
      <c r="F6" s="5">
        <v>69</v>
      </c>
      <c r="G6" s="17">
        <f t="shared" ref="G6:G14" si="8">SUM(G5,F6)</f>
        <v>344</v>
      </c>
      <c r="H6" s="11">
        <f>ROUND(PRODUCT(G6/3),0)</f>
        <v>115</v>
      </c>
      <c r="I6" s="11">
        <f>ROUND(PRODUCT(G6/COUNT(F4:F6)),0)</f>
        <v>115</v>
      </c>
      <c r="J6" s="46">
        <v>0.22847222222222222</v>
      </c>
      <c r="K6" s="21">
        <f t="shared" si="5"/>
        <v>0.92152777777777772</v>
      </c>
      <c r="L6" s="48">
        <f t="shared" si="0"/>
        <v>12.6</v>
      </c>
      <c r="M6" s="36">
        <v>40.5</v>
      </c>
      <c r="N6" s="46">
        <v>0.35416666666666669</v>
      </c>
      <c r="O6" s="21">
        <f t="shared" si="6"/>
        <v>1.4895833333333333</v>
      </c>
      <c r="P6" s="48">
        <f t="shared" si="1"/>
        <v>8.1</v>
      </c>
      <c r="Q6" s="21">
        <f t="shared" si="2"/>
        <v>0.12569444444444447</v>
      </c>
      <c r="R6" s="21">
        <f t="shared" ref="R6:R14" si="9">SUM(Q6,R5)</f>
        <v>0.56805555555555554</v>
      </c>
      <c r="S6" s="11">
        <v>684</v>
      </c>
      <c r="T6" s="29">
        <v>896</v>
      </c>
      <c r="U6" s="18">
        <f t="shared" ref="U6:U14" si="10">SUM(-S6,T6)</f>
        <v>212</v>
      </c>
      <c r="V6" s="29">
        <v>1121</v>
      </c>
      <c r="W6" s="18">
        <f t="shared" si="7"/>
        <v>4042</v>
      </c>
      <c r="X6" s="11">
        <f t="shared" si="3"/>
        <v>909</v>
      </c>
      <c r="Y6" s="18">
        <f t="shared" ref="Y6:Y14" si="11">SUM(Y5,X6)</f>
        <v>3646</v>
      </c>
      <c r="Z6" s="18">
        <f t="shared" si="4"/>
        <v>212</v>
      </c>
      <c r="AA6" s="11">
        <v>1071</v>
      </c>
      <c r="AB6" s="11">
        <v>3</v>
      </c>
      <c r="AC6" s="30">
        <v>13</v>
      </c>
      <c r="AD6" s="29"/>
      <c r="AE6" s="30"/>
      <c r="AF6" s="30"/>
      <c r="AG6" s="30"/>
      <c r="AH6" s="19">
        <f t="shared" ref="AH6:AH14" si="12">SUM(AG6,-AF6)</f>
        <v>0</v>
      </c>
    </row>
    <row r="7" spans="1:34" ht="13">
      <c r="A7" s="44" t="s">
        <v>40</v>
      </c>
      <c r="B7" s="32">
        <v>39988</v>
      </c>
      <c r="C7" s="5" t="s">
        <v>54</v>
      </c>
      <c r="D7" s="6"/>
      <c r="E7" s="4" t="s">
        <v>55</v>
      </c>
      <c r="F7" s="5">
        <v>119</v>
      </c>
      <c r="G7" s="17">
        <f t="shared" si="8"/>
        <v>463</v>
      </c>
      <c r="H7" s="11">
        <f>ROUND(PRODUCT(G7/4),0)</f>
        <v>116</v>
      </c>
      <c r="I7" s="11">
        <f>ROUND(PRODUCT(G7/COUNT(F4:F7)),0)</f>
        <v>116</v>
      </c>
      <c r="J7" s="46">
        <v>0.31597222222222221</v>
      </c>
      <c r="K7" s="21">
        <f t="shared" si="5"/>
        <v>1.2374999999999998</v>
      </c>
      <c r="L7" s="48">
        <f t="shared" si="0"/>
        <v>15.7</v>
      </c>
      <c r="M7" s="37">
        <v>51.5</v>
      </c>
      <c r="N7" s="46">
        <v>0.41666666666666669</v>
      </c>
      <c r="O7" s="21">
        <f t="shared" si="6"/>
        <v>1.90625</v>
      </c>
      <c r="P7" s="48">
        <f t="shared" si="1"/>
        <v>11.9</v>
      </c>
      <c r="Q7" s="21">
        <f t="shared" si="2"/>
        <v>0.10069444444444448</v>
      </c>
      <c r="R7" s="21">
        <f t="shared" si="9"/>
        <v>0.66874999999999996</v>
      </c>
      <c r="S7" s="29">
        <v>896</v>
      </c>
      <c r="T7" s="29">
        <v>1120</v>
      </c>
      <c r="U7" s="18">
        <f t="shared" si="10"/>
        <v>224</v>
      </c>
      <c r="V7" s="29">
        <v>1290</v>
      </c>
      <c r="W7" s="18">
        <f t="shared" si="7"/>
        <v>5332</v>
      </c>
      <c r="X7" s="11">
        <f t="shared" si="3"/>
        <v>1066</v>
      </c>
      <c r="Y7" s="18">
        <f t="shared" si="11"/>
        <v>4712</v>
      </c>
      <c r="Z7" s="18">
        <f t="shared" si="4"/>
        <v>224</v>
      </c>
      <c r="AA7" s="29">
        <v>1479</v>
      </c>
      <c r="AB7" s="29">
        <v>3</v>
      </c>
      <c r="AC7" s="30">
        <v>11</v>
      </c>
      <c r="AD7" s="29"/>
      <c r="AE7" s="30"/>
      <c r="AF7" s="30"/>
      <c r="AG7" s="30"/>
      <c r="AH7" s="19">
        <f t="shared" si="12"/>
        <v>0</v>
      </c>
    </row>
    <row r="8" spans="1:34" ht="13">
      <c r="A8" s="44" t="s">
        <v>41</v>
      </c>
      <c r="B8" s="32">
        <v>39989</v>
      </c>
      <c r="C8" s="5" t="s">
        <v>55</v>
      </c>
      <c r="D8" s="6"/>
      <c r="E8" s="4" t="s">
        <v>56</v>
      </c>
      <c r="F8" s="5">
        <v>115</v>
      </c>
      <c r="G8" s="17">
        <f t="shared" si="8"/>
        <v>578</v>
      </c>
      <c r="H8" s="11">
        <f>ROUND(PRODUCT(G8/5),0)</f>
        <v>116</v>
      </c>
      <c r="I8" s="11">
        <f>ROUND(PRODUCT(G8/COUNT(F4:F8)),0)</f>
        <v>116</v>
      </c>
      <c r="J8" s="46">
        <v>0.3444444444444445</v>
      </c>
      <c r="K8" s="21">
        <f t="shared" si="5"/>
        <v>1.5819444444444444</v>
      </c>
      <c r="L8" s="48">
        <f t="shared" si="0"/>
        <v>13.9</v>
      </c>
      <c r="M8" s="37">
        <v>56.5</v>
      </c>
      <c r="N8" s="46">
        <v>0.58333333333333337</v>
      </c>
      <c r="O8" s="21">
        <f t="shared" si="6"/>
        <v>2.4895833333333335</v>
      </c>
      <c r="P8" s="48">
        <f t="shared" si="1"/>
        <v>8.1999999999999993</v>
      </c>
      <c r="Q8" s="21">
        <f t="shared" si="2"/>
        <v>0.23888888888888887</v>
      </c>
      <c r="R8" s="21">
        <f t="shared" si="9"/>
        <v>0.90763888888888888</v>
      </c>
      <c r="S8" s="29">
        <v>1120</v>
      </c>
      <c r="T8" s="29">
        <v>1552</v>
      </c>
      <c r="U8" s="18">
        <f t="shared" si="10"/>
        <v>432</v>
      </c>
      <c r="V8" s="29">
        <v>1424</v>
      </c>
      <c r="W8" s="18">
        <f t="shared" si="7"/>
        <v>6756</v>
      </c>
      <c r="X8" s="11">
        <f t="shared" si="3"/>
        <v>992</v>
      </c>
      <c r="Y8" s="18">
        <f t="shared" si="11"/>
        <v>5704</v>
      </c>
      <c r="Z8" s="18">
        <f t="shared" si="4"/>
        <v>432</v>
      </c>
      <c r="AA8" s="29">
        <v>1552</v>
      </c>
      <c r="AB8" s="29">
        <v>3</v>
      </c>
      <c r="AC8" s="30">
        <v>11</v>
      </c>
      <c r="AD8" s="29"/>
      <c r="AE8" s="30"/>
      <c r="AF8" s="30"/>
      <c r="AG8" s="30"/>
      <c r="AH8" s="19">
        <f t="shared" si="12"/>
        <v>0</v>
      </c>
    </row>
    <row r="9" spans="1:34" ht="13">
      <c r="A9" s="44" t="s">
        <v>42</v>
      </c>
      <c r="B9" s="32">
        <v>39990</v>
      </c>
      <c r="C9" s="5" t="s">
        <v>56</v>
      </c>
      <c r="D9" s="6" t="s">
        <v>57</v>
      </c>
      <c r="E9" s="4" t="s">
        <v>58</v>
      </c>
      <c r="F9" s="5">
        <v>95</v>
      </c>
      <c r="G9" s="17">
        <f t="shared" si="8"/>
        <v>673</v>
      </c>
      <c r="H9" s="11">
        <f>ROUND(PRODUCT(G9/6),0)</f>
        <v>112</v>
      </c>
      <c r="I9" s="11">
        <f>ROUND(PRODUCT(G9/COUNT(F4:F9)),0)</f>
        <v>112</v>
      </c>
      <c r="J9" s="46">
        <v>0.29097222222222224</v>
      </c>
      <c r="K9" s="21">
        <f t="shared" si="5"/>
        <v>1.8729166666666666</v>
      </c>
      <c r="L9" s="48">
        <f t="shared" si="0"/>
        <v>13.6</v>
      </c>
      <c r="M9" s="37">
        <v>52</v>
      </c>
      <c r="N9" s="46">
        <v>0.61458333333333337</v>
      </c>
      <c r="O9" s="21">
        <f t="shared" si="6"/>
        <v>3.104166666666667</v>
      </c>
      <c r="P9" s="48">
        <f t="shared" si="1"/>
        <v>6.4</v>
      </c>
      <c r="Q9" s="21">
        <f t="shared" si="2"/>
        <v>0.32361111111111113</v>
      </c>
      <c r="R9" s="21">
        <f t="shared" si="9"/>
        <v>1.23125</v>
      </c>
      <c r="S9" s="29">
        <v>1552</v>
      </c>
      <c r="T9" s="29">
        <v>1982</v>
      </c>
      <c r="U9" s="18">
        <f t="shared" si="10"/>
        <v>430</v>
      </c>
      <c r="V9" s="29">
        <v>1096</v>
      </c>
      <c r="W9" s="18">
        <f t="shared" si="7"/>
        <v>7852</v>
      </c>
      <c r="X9" s="11">
        <f t="shared" si="3"/>
        <v>666</v>
      </c>
      <c r="Y9" s="18">
        <f t="shared" si="11"/>
        <v>6370</v>
      </c>
      <c r="Z9" s="18">
        <f t="shared" si="4"/>
        <v>430</v>
      </c>
      <c r="AA9" s="29">
        <v>2003</v>
      </c>
      <c r="AB9" s="29">
        <v>3</v>
      </c>
      <c r="AC9" s="30">
        <v>18</v>
      </c>
      <c r="AD9" s="29"/>
      <c r="AE9" s="30"/>
      <c r="AF9" s="30"/>
      <c r="AG9" s="30"/>
      <c r="AH9" s="19">
        <f t="shared" si="12"/>
        <v>0</v>
      </c>
    </row>
    <row r="10" spans="1:34" ht="13">
      <c r="A10" s="44" t="s">
        <v>43</v>
      </c>
      <c r="B10" s="32">
        <v>39991</v>
      </c>
      <c r="C10" s="5" t="s">
        <v>58</v>
      </c>
      <c r="D10" s="6" t="s">
        <v>59</v>
      </c>
      <c r="E10" s="4" t="s">
        <v>60</v>
      </c>
      <c r="F10" s="5">
        <v>120</v>
      </c>
      <c r="G10" s="17">
        <f t="shared" si="8"/>
        <v>793</v>
      </c>
      <c r="H10" s="11">
        <f>ROUND(PRODUCT(G10/7),0)</f>
        <v>113</v>
      </c>
      <c r="I10" s="11">
        <f>ROUND(PRODUCT(G10/COUNT(F4:F10)),0)</f>
        <v>113</v>
      </c>
      <c r="J10" s="46">
        <v>0.4</v>
      </c>
      <c r="K10" s="21">
        <f t="shared" si="5"/>
        <v>2.2729166666666667</v>
      </c>
      <c r="L10" s="48">
        <f t="shared" si="0"/>
        <v>12.5</v>
      </c>
      <c r="M10" s="37">
        <v>59.5</v>
      </c>
      <c r="N10" s="46">
        <v>0.5625</v>
      </c>
      <c r="O10" s="21">
        <f t="shared" si="6"/>
        <v>3.666666666666667</v>
      </c>
      <c r="P10" s="48">
        <f t="shared" si="1"/>
        <v>8.9</v>
      </c>
      <c r="Q10" s="21">
        <f t="shared" si="2"/>
        <v>0.16249999999999998</v>
      </c>
      <c r="R10" s="21">
        <f t="shared" si="9"/>
        <v>1.3937499999999998</v>
      </c>
      <c r="S10" s="29">
        <v>1982</v>
      </c>
      <c r="T10" s="29">
        <v>2716</v>
      </c>
      <c r="U10" s="18">
        <f t="shared" si="10"/>
        <v>734</v>
      </c>
      <c r="V10" s="29">
        <v>2044</v>
      </c>
      <c r="W10" s="18">
        <f t="shared" si="7"/>
        <v>9896</v>
      </c>
      <c r="X10" s="11">
        <f t="shared" si="3"/>
        <v>1310</v>
      </c>
      <c r="Y10" s="18">
        <f t="shared" si="11"/>
        <v>7680</v>
      </c>
      <c r="Z10" s="18">
        <f t="shared" si="4"/>
        <v>734</v>
      </c>
      <c r="AA10" s="29">
        <v>2930</v>
      </c>
      <c r="AB10" s="29">
        <v>3</v>
      </c>
      <c r="AC10" s="30">
        <v>15</v>
      </c>
      <c r="AD10" s="29"/>
      <c r="AE10" s="30"/>
      <c r="AF10" s="30"/>
      <c r="AG10" s="30"/>
      <c r="AH10" s="19">
        <f t="shared" si="12"/>
        <v>0</v>
      </c>
    </row>
    <row r="11" spans="1:34" ht="13">
      <c r="A11" s="43" t="s">
        <v>44</v>
      </c>
      <c r="B11" s="32">
        <v>39992</v>
      </c>
      <c r="C11" s="5" t="s">
        <v>60</v>
      </c>
      <c r="D11" s="6"/>
      <c r="E11" s="4" t="s">
        <v>61</v>
      </c>
      <c r="F11" s="5">
        <v>64</v>
      </c>
      <c r="G11" s="17">
        <f t="shared" si="8"/>
        <v>857</v>
      </c>
      <c r="H11" s="11">
        <f>ROUND(PRODUCT(G11/8),0)</f>
        <v>107</v>
      </c>
      <c r="I11" s="11">
        <f>ROUND(PRODUCT(G11/COUNT(F4:F11)),0)</f>
        <v>107</v>
      </c>
      <c r="J11" s="46">
        <v>0.24305555555555555</v>
      </c>
      <c r="K11" s="21">
        <f t="shared" si="5"/>
        <v>2.5159722222222221</v>
      </c>
      <c r="L11" s="48">
        <f t="shared" si="0"/>
        <v>11</v>
      </c>
      <c r="M11" s="37">
        <v>41.5</v>
      </c>
      <c r="N11" s="46">
        <v>0.46875</v>
      </c>
      <c r="O11" s="21">
        <f t="shared" si="6"/>
        <v>4.135416666666667</v>
      </c>
      <c r="P11" s="48">
        <f t="shared" si="1"/>
        <v>5.7</v>
      </c>
      <c r="Q11" s="21">
        <f t="shared" si="2"/>
        <v>0.22569444444444445</v>
      </c>
      <c r="R11" s="21">
        <f t="shared" si="9"/>
        <v>1.6194444444444442</v>
      </c>
      <c r="S11" s="29">
        <v>2716</v>
      </c>
      <c r="T11" s="29">
        <v>3892</v>
      </c>
      <c r="U11" s="18">
        <f t="shared" si="10"/>
        <v>1176</v>
      </c>
      <c r="V11" s="29">
        <v>1237</v>
      </c>
      <c r="W11" s="18">
        <f t="shared" si="7"/>
        <v>11133</v>
      </c>
      <c r="X11" s="11">
        <f t="shared" si="3"/>
        <v>61</v>
      </c>
      <c r="Y11" s="18">
        <f t="shared" si="11"/>
        <v>7741</v>
      </c>
      <c r="Z11" s="18">
        <f t="shared" si="4"/>
        <v>1176</v>
      </c>
      <c r="AA11" s="29">
        <v>3998</v>
      </c>
      <c r="AB11" s="29">
        <v>3</v>
      </c>
      <c r="AC11" s="30">
        <v>17</v>
      </c>
      <c r="AD11" s="29"/>
      <c r="AE11" s="30"/>
      <c r="AF11" s="30"/>
      <c r="AG11" s="30"/>
      <c r="AH11" s="19">
        <f t="shared" si="12"/>
        <v>0</v>
      </c>
    </row>
    <row r="12" spans="1:34" ht="13">
      <c r="A12" s="43" t="s">
        <v>45</v>
      </c>
      <c r="B12" s="32">
        <v>39993</v>
      </c>
      <c r="C12" s="5" t="s">
        <v>61</v>
      </c>
      <c r="D12" s="6" t="s">
        <v>62</v>
      </c>
      <c r="E12" s="4" t="s">
        <v>60</v>
      </c>
      <c r="F12" s="5">
        <v>106</v>
      </c>
      <c r="G12" s="17">
        <f t="shared" si="8"/>
        <v>963</v>
      </c>
      <c r="H12" s="11">
        <f>ROUND(PRODUCT(G12/9),0)</f>
        <v>107</v>
      </c>
      <c r="I12" s="11">
        <f>ROUND(PRODUCT(G12/COUNT(F4:F12)),0)</f>
        <v>107</v>
      </c>
      <c r="J12" s="46">
        <v>0.32777777777777778</v>
      </c>
      <c r="K12" s="21">
        <f t="shared" si="5"/>
        <v>2.84375</v>
      </c>
      <c r="L12" s="48">
        <f t="shared" si="0"/>
        <v>13.5</v>
      </c>
      <c r="M12" s="37">
        <v>49.5</v>
      </c>
      <c r="N12" s="46">
        <v>0.45833333333333331</v>
      </c>
      <c r="O12" s="21">
        <f t="shared" si="6"/>
        <v>4.59375</v>
      </c>
      <c r="P12" s="48">
        <f t="shared" si="1"/>
        <v>9.6</v>
      </c>
      <c r="Q12" s="21">
        <f t="shared" si="2"/>
        <v>0.13055555555555554</v>
      </c>
      <c r="R12" s="21">
        <f t="shared" si="9"/>
        <v>1.7499999999999998</v>
      </c>
      <c r="S12" s="29">
        <v>3892</v>
      </c>
      <c r="T12" s="29">
        <v>2753</v>
      </c>
      <c r="U12" s="18">
        <f t="shared" si="10"/>
        <v>-1139</v>
      </c>
      <c r="V12" s="29">
        <v>910</v>
      </c>
      <c r="W12" s="18">
        <f t="shared" si="7"/>
        <v>12043</v>
      </c>
      <c r="X12" s="11">
        <f t="shared" si="3"/>
        <v>2049</v>
      </c>
      <c r="Y12" s="18">
        <f t="shared" si="11"/>
        <v>9790</v>
      </c>
      <c r="Z12" s="18">
        <f t="shared" si="4"/>
        <v>-1139</v>
      </c>
      <c r="AA12" s="47">
        <v>4724</v>
      </c>
      <c r="AB12" s="29">
        <v>3</v>
      </c>
      <c r="AC12" s="30">
        <v>14</v>
      </c>
      <c r="AD12" s="29"/>
      <c r="AE12" s="30"/>
      <c r="AF12" s="30"/>
      <c r="AG12" s="30"/>
      <c r="AH12" s="19">
        <f t="shared" si="12"/>
        <v>0</v>
      </c>
    </row>
    <row r="13" spans="1:34" ht="13">
      <c r="A13" s="43" t="s">
        <v>5</v>
      </c>
      <c r="B13" s="32">
        <v>39994</v>
      </c>
      <c r="C13" s="5"/>
      <c r="D13" s="6" t="s">
        <v>63</v>
      </c>
      <c r="E13" s="4"/>
      <c r="F13" s="5"/>
      <c r="G13" s="17">
        <f t="shared" si="8"/>
        <v>963</v>
      </c>
      <c r="H13" s="11">
        <f>ROUND(PRODUCT(G13/10),0)</f>
        <v>96</v>
      </c>
      <c r="I13" s="11">
        <f>ROUND(PRODUCT(G13/COUNT(F4:F13)),0)</f>
        <v>107</v>
      </c>
      <c r="J13" s="46"/>
      <c r="K13" s="21">
        <f t="shared" si="5"/>
        <v>2.84375</v>
      </c>
      <c r="L13" s="48">
        <f t="shared" si="0"/>
        <v>0</v>
      </c>
      <c r="M13" s="37"/>
      <c r="N13" s="46"/>
      <c r="O13" s="21">
        <f t="shared" si="6"/>
        <v>4.59375</v>
      </c>
      <c r="P13" s="48">
        <f t="shared" si="1"/>
        <v>0</v>
      </c>
      <c r="Q13" s="21">
        <f t="shared" si="2"/>
        <v>0</v>
      </c>
      <c r="R13" s="21">
        <f t="shared" si="9"/>
        <v>1.7499999999999998</v>
      </c>
      <c r="S13" s="29"/>
      <c r="T13" s="29"/>
      <c r="U13" s="18">
        <f t="shared" si="10"/>
        <v>0</v>
      </c>
      <c r="V13" s="29"/>
      <c r="W13" s="18">
        <f t="shared" si="7"/>
        <v>12043</v>
      </c>
      <c r="X13" s="11">
        <f t="shared" si="3"/>
        <v>0</v>
      </c>
      <c r="Y13" s="18">
        <f t="shared" si="11"/>
        <v>9790</v>
      </c>
      <c r="Z13" s="18">
        <f t="shared" si="4"/>
        <v>0</v>
      </c>
      <c r="AA13" s="29"/>
      <c r="AB13" s="29"/>
      <c r="AC13" s="30"/>
      <c r="AD13" s="29"/>
      <c r="AE13" s="30"/>
      <c r="AF13" s="30"/>
      <c r="AG13" s="30"/>
      <c r="AH13" s="19">
        <f t="shared" si="12"/>
        <v>0</v>
      </c>
    </row>
    <row r="14" spans="1:34" ht="13">
      <c r="A14" s="43" t="s">
        <v>7</v>
      </c>
      <c r="B14" s="32">
        <v>39995</v>
      </c>
      <c r="C14" s="5" t="s">
        <v>64</v>
      </c>
      <c r="D14" s="6"/>
      <c r="E14" s="4" t="s">
        <v>65</v>
      </c>
      <c r="F14" s="5">
        <v>47</v>
      </c>
      <c r="G14" s="17">
        <f t="shared" si="8"/>
        <v>1010</v>
      </c>
      <c r="H14" s="11">
        <f>ROUND(PRODUCT(G14/11),0)</f>
        <v>92</v>
      </c>
      <c r="I14" s="11">
        <f>ROUND(PRODUCT(G14/COUNT(F4:F14)),0)</f>
        <v>101</v>
      </c>
      <c r="J14" s="46">
        <v>0.12847222222222224</v>
      </c>
      <c r="K14" s="21">
        <f t="shared" si="5"/>
        <v>2.9722222222222223</v>
      </c>
      <c r="L14" s="48">
        <f t="shared" si="0"/>
        <v>15.2</v>
      </c>
      <c r="M14" s="37">
        <v>42</v>
      </c>
      <c r="N14" s="46">
        <v>0.20833333333333334</v>
      </c>
      <c r="O14" s="21">
        <f t="shared" si="6"/>
        <v>4.802083333333333</v>
      </c>
      <c r="P14" s="48">
        <f t="shared" si="1"/>
        <v>9.4</v>
      </c>
      <c r="Q14" s="21">
        <f t="shared" si="2"/>
        <v>7.9861111111111105E-2</v>
      </c>
      <c r="R14" s="21">
        <f t="shared" si="9"/>
        <v>1.8298611111111109</v>
      </c>
      <c r="S14" s="29">
        <v>3000</v>
      </c>
      <c r="T14" s="29">
        <v>3600</v>
      </c>
      <c r="U14" s="18">
        <f t="shared" si="10"/>
        <v>600</v>
      </c>
      <c r="V14" s="29">
        <v>525</v>
      </c>
      <c r="W14" s="18">
        <f t="shared" si="7"/>
        <v>12568</v>
      </c>
      <c r="X14" s="11">
        <f t="shared" si="3"/>
        <v>-75</v>
      </c>
      <c r="Y14" s="18">
        <f t="shared" si="11"/>
        <v>9715</v>
      </c>
      <c r="Z14" s="18">
        <f t="shared" si="4"/>
        <v>600</v>
      </c>
      <c r="AA14" s="29">
        <v>3591</v>
      </c>
      <c r="AB14" s="29">
        <v>2</v>
      </c>
      <c r="AC14" s="30">
        <v>6</v>
      </c>
      <c r="AD14" s="29"/>
      <c r="AE14" s="30"/>
      <c r="AF14" s="30"/>
      <c r="AG14" s="30"/>
      <c r="AH14" s="19">
        <f t="shared" si="12"/>
        <v>0</v>
      </c>
    </row>
    <row r="15" spans="1:34" ht="13">
      <c r="A15" s="31" t="s">
        <v>6</v>
      </c>
      <c r="B15" s="58"/>
      <c r="C15" s="59"/>
      <c r="D15" s="59"/>
      <c r="E15" s="60"/>
      <c r="F15" s="33">
        <f>SUM(F4:F14)</f>
        <v>1010</v>
      </c>
      <c r="G15" s="50">
        <f>SUM(G14)</f>
        <v>1010</v>
      </c>
      <c r="H15" s="50">
        <f>SUM(H14)</f>
        <v>92</v>
      </c>
      <c r="I15" s="50">
        <f>SUM(I14)</f>
        <v>101</v>
      </c>
      <c r="J15" s="23">
        <f>SUM(J4:J14)</f>
        <v>2.9722222222222223</v>
      </c>
      <c r="K15" s="39">
        <f>F15/SUM(HOUR(J15)+(ROUNDDOWN(J15,0)*24),PRODUCT(MINUTE(J15)/60))</f>
        <v>14.158878504672899</v>
      </c>
      <c r="L15" s="42">
        <f>SUM(L4:L14)/COUNT(F4:F14)</f>
        <v>14.11</v>
      </c>
      <c r="M15" s="49">
        <f>PRODUCT(SUM(M4:M14),1/COUNT(M4:M14))</f>
        <v>48.550000000000004</v>
      </c>
      <c r="N15" s="23">
        <f>SUM(N4:N14)</f>
        <v>4.802083333333333</v>
      </c>
      <c r="O15" s="39">
        <f>F15/SUM(HOUR(N15)+(ROUNDDOWN(N15,0)*24),PRODUCT(MINUTE(N15)/60))</f>
        <v>8.7635574837310202</v>
      </c>
      <c r="P15" s="42">
        <f>SUM(P4:P14)/COUNT(F4:F14)</f>
        <v>8.83</v>
      </c>
      <c r="Q15" s="23">
        <f>SUM(Q4:Q14)</f>
        <v>1.8298611111111109</v>
      </c>
      <c r="R15" s="22"/>
      <c r="S15" s="22">
        <f>ROUND(SUM(S4:S14)/COUNT(S4:S14),0)</f>
        <v>1761</v>
      </c>
      <c r="T15" s="22">
        <f>ROUND(SUM(T4:T14)/COUNT(T4:T14),0)</f>
        <v>2046</v>
      </c>
      <c r="U15" s="24">
        <f>SUM(U4:U14)</f>
        <v>2853</v>
      </c>
      <c r="V15" s="22">
        <f>ROUND(SUM(V4:V14)/COUNT(V4:V14),0)</f>
        <v>1257</v>
      </c>
      <c r="W15" s="50">
        <f>SUM(W14)</f>
        <v>12568</v>
      </c>
      <c r="X15" s="22">
        <f>ROUND(SUM(X4:X14)/COUNT(V4:V14),0)</f>
        <v>972</v>
      </c>
      <c r="Y15" s="50">
        <f>SUM(Y14)</f>
        <v>9715</v>
      </c>
      <c r="Z15" s="24">
        <f>SUM(Z4:Z14)</f>
        <v>2853</v>
      </c>
      <c r="AA15" s="22">
        <f>ROUND(SUM(AA4:AA14)/COUNT(AA4:AA14),0)</f>
        <v>2427</v>
      </c>
      <c r="AB15" s="38">
        <f t="shared" ref="AB15:AG15" si="13">SUM(AB4:AB14)/COUNT(AB4:AB14)</f>
        <v>2.8</v>
      </c>
      <c r="AC15" s="38">
        <f t="shared" si="13"/>
        <v>12.3</v>
      </c>
      <c r="AD15" s="38" t="e">
        <f t="shared" si="13"/>
        <v>#DIV/0!</v>
      </c>
      <c r="AE15" s="38" t="e">
        <f t="shared" si="13"/>
        <v>#DIV/0!</v>
      </c>
      <c r="AF15" s="38" t="e">
        <f t="shared" si="13"/>
        <v>#DIV/0!</v>
      </c>
      <c r="AG15" s="38" t="e">
        <f t="shared" si="13"/>
        <v>#DIV/0!</v>
      </c>
      <c r="AH15" s="38" t="e">
        <f>SUM(AH4:AH14)/COUNT(AG4:AG14)</f>
        <v>#DIV/0!</v>
      </c>
    </row>
    <row r="16" spans="1:34" ht="13">
      <c r="Q16" s="11"/>
      <c r="R16" s="11"/>
      <c r="S16" s="11"/>
      <c r="W16" s="18"/>
      <c r="Y16" s="18"/>
    </row>
    <row r="17" spans="14:27" ht="13">
      <c r="O17" s="11"/>
      <c r="P17" s="11"/>
      <c r="Q17" s="11"/>
      <c r="R17" s="34"/>
      <c r="S17" s="11"/>
      <c r="T17" s="11"/>
      <c r="U17" s="11"/>
      <c r="V17" s="11"/>
      <c r="W17" s="18"/>
      <c r="X17" s="11"/>
      <c r="Y17" s="18"/>
      <c r="Z17" s="11"/>
      <c r="AA17" s="11"/>
    </row>
    <row r="18" spans="14:27" ht="13">
      <c r="N18" s="41"/>
      <c r="O18" s="11"/>
      <c r="P18" s="11"/>
      <c r="Q18" s="40"/>
      <c r="R18" s="40"/>
      <c r="S18" s="11"/>
      <c r="T18" s="11"/>
      <c r="U18" s="11"/>
      <c r="V18" s="11"/>
      <c r="W18" s="11"/>
      <c r="X18" s="11"/>
      <c r="Y18" s="11"/>
      <c r="Z18" s="11"/>
      <c r="AA18" s="11"/>
    </row>
    <row r="19" spans="14:27" ht="13">
      <c r="O19" s="11"/>
      <c r="P19" s="11"/>
      <c r="Q19" s="40"/>
      <c r="R19" s="40"/>
      <c r="S19" s="11"/>
      <c r="T19" s="11"/>
      <c r="U19" s="11"/>
      <c r="V19" s="11"/>
      <c r="W19" s="11"/>
      <c r="X19" s="11"/>
      <c r="Y19" s="11"/>
      <c r="Z19" s="11"/>
      <c r="AA19" s="11"/>
    </row>
    <row r="20" spans="14:27" ht="13">
      <c r="O20" s="11"/>
      <c r="P20" s="11"/>
      <c r="Q20" s="11"/>
      <c r="R20" s="40"/>
      <c r="S20" s="11"/>
      <c r="T20" s="11"/>
      <c r="U20" s="11"/>
      <c r="V20" s="11"/>
      <c r="W20" s="11"/>
      <c r="X20" s="11"/>
      <c r="Y20" s="11"/>
      <c r="Z20" s="11"/>
      <c r="AA20" s="11"/>
    </row>
    <row r="21" spans="14:27"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</sheetData>
  <mergeCells count="4">
    <mergeCell ref="A1:F1"/>
    <mergeCell ref="A2:F2"/>
    <mergeCell ref="G1:AH1"/>
    <mergeCell ref="B15:E15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FA803-7EF7-4586-97EC-EB8BE9667C90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5E253-B718-4704-8292-581B28476FE7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2025-11-12T20:10:54Z</dcterms:modified>
</cp:coreProperties>
</file>