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4DA15CF5-ACB1-42B3-90A0-3FFE8409A586}" xr6:coauthVersionLast="47" xr6:coauthVersionMax="47" xr10:uidLastSave="{00000000-0000-0000-0000-000000000000}"/>
  <bookViews>
    <workbookView xWindow="-110" yWindow="-110" windowWidth="19420" windowHeight="10420" xr2:uid="{83C109A0-3C54-4C33-AFED-E65A01F13514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L18" i="1" s="1"/>
  <c r="O4" i="1"/>
  <c r="P4" i="1"/>
  <c r="Q4" i="1"/>
  <c r="R4" i="1" s="1"/>
  <c r="R5" i="1" s="1"/>
  <c r="R6" i="1" s="1"/>
  <c r="U4" i="1"/>
  <c r="W4" i="1"/>
  <c r="X4" i="1"/>
  <c r="Z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AH4" i="1"/>
  <c r="AH18" i="1" s="1"/>
  <c r="G5" i="1"/>
  <c r="H5" i="1" s="1"/>
  <c r="K5" i="1"/>
  <c r="L5" i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P5" i="1"/>
  <c r="Q5" i="1"/>
  <c r="U5" i="1"/>
  <c r="W5" i="1"/>
  <c r="X5" i="1"/>
  <c r="Z5" i="1"/>
  <c r="AH5" i="1"/>
  <c r="K6" i="1"/>
  <c r="L6" i="1"/>
  <c r="P6" i="1"/>
  <c r="Q6" i="1"/>
  <c r="U6" i="1"/>
  <c r="U18" i="1" s="1"/>
  <c r="W6" i="1"/>
  <c r="X6" i="1"/>
  <c r="Z6" i="1"/>
  <c r="AH6" i="1"/>
  <c r="K7" i="1"/>
  <c r="L7" i="1"/>
  <c r="P7" i="1"/>
  <c r="Q7" i="1"/>
  <c r="U7" i="1"/>
  <c r="W7" i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X7" i="1"/>
  <c r="Z7" i="1"/>
  <c r="AH7" i="1"/>
  <c r="K8" i="1"/>
  <c r="K9" i="1" s="1"/>
  <c r="K10" i="1" s="1"/>
  <c r="K11" i="1" s="1"/>
  <c r="K12" i="1" s="1"/>
  <c r="K13" i="1" s="1"/>
  <c r="K14" i="1" s="1"/>
  <c r="K15" i="1" s="1"/>
  <c r="K16" i="1" s="1"/>
  <c r="K17" i="1" s="1"/>
  <c r="L8" i="1"/>
  <c r="P8" i="1"/>
  <c r="Q8" i="1"/>
  <c r="U8" i="1"/>
  <c r="X8" i="1"/>
  <c r="Z8" i="1" s="1"/>
  <c r="AH8" i="1"/>
  <c r="L9" i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P18" i="1" s="1"/>
  <c r="Q11" i="1"/>
  <c r="U11" i="1"/>
  <c r="X11" i="1"/>
  <c r="Z11" i="1"/>
  <c r="AH11" i="1"/>
  <c r="L12" i="1"/>
  <c r="P12" i="1"/>
  <c r="Q12" i="1"/>
  <c r="U12" i="1"/>
  <c r="X12" i="1"/>
  <c r="Z12" i="1" s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 s="1"/>
  <c r="AH15" i="1"/>
  <c r="L16" i="1"/>
  <c r="P16" i="1"/>
  <c r="Q16" i="1"/>
  <c r="U16" i="1"/>
  <c r="X16" i="1"/>
  <c r="Z16" i="1" s="1"/>
  <c r="AH16" i="1"/>
  <c r="L17" i="1"/>
  <c r="P17" i="1"/>
  <c r="Q17" i="1"/>
  <c r="U17" i="1"/>
  <c r="X17" i="1"/>
  <c r="Z17" i="1" s="1"/>
  <c r="AH17" i="1"/>
  <c r="F18" i="1"/>
  <c r="J18" i="1"/>
  <c r="K18" i="1"/>
  <c r="M18" i="1"/>
  <c r="N18" i="1"/>
  <c r="O18" i="1"/>
  <c r="S18" i="1"/>
  <c r="T18" i="1"/>
  <c r="V18" i="1"/>
  <c r="AA18" i="1"/>
  <c r="AB18" i="1"/>
  <c r="AC18" i="1"/>
  <c r="AD18" i="1"/>
  <c r="AE18" i="1"/>
  <c r="AF18" i="1"/>
  <c r="AG18" i="1"/>
  <c r="R7" i="1" l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Z18" i="1"/>
  <c r="G6" i="1"/>
  <c r="Q18" i="1"/>
  <c r="X18" i="1"/>
  <c r="I4" i="1"/>
  <c r="I5" i="1"/>
  <c r="I6" i="1" l="1"/>
  <c r="H6" i="1"/>
  <c r="G7" i="1"/>
  <c r="G8" i="1" l="1"/>
  <c r="I7" i="1"/>
  <c r="H7" i="1"/>
  <c r="G9" i="1" l="1"/>
  <c r="H8" i="1"/>
  <c r="I8" i="1"/>
  <c r="G10" i="1" l="1"/>
  <c r="H9" i="1"/>
  <c r="I9" i="1"/>
  <c r="G11" i="1" l="1"/>
  <c r="I10" i="1"/>
  <c r="H10" i="1"/>
  <c r="G12" i="1" l="1"/>
  <c r="H11" i="1"/>
  <c r="I11" i="1"/>
  <c r="H12" i="1" l="1"/>
  <c r="I12" i="1"/>
  <c r="G13" i="1"/>
  <c r="H13" i="1" l="1"/>
  <c r="I13" i="1"/>
  <c r="G14" i="1"/>
  <c r="I14" i="1" l="1"/>
  <c r="H14" i="1"/>
  <c r="G15" i="1"/>
  <c r="I15" i="1" l="1"/>
  <c r="G16" i="1"/>
  <c r="H15" i="1"/>
  <c r="I16" i="1" l="1"/>
  <c r="G17" i="1"/>
  <c r="H16" i="1"/>
  <c r="H17" i="1" l="1"/>
  <c r="H18" i="1" s="1"/>
  <c r="G18" i="1"/>
  <c r="I17" i="1"/>
  <c r="I18" i="1" s="1"/>
</calcChain>
</file>

<file path=xl/sharedStrings.xml><?xml version="1.0" encoding="utf-8"?>
<sst xmlns="http://schemas.openxmlformats.org/spreadsheetml/2006/main" count="85" uniqueCount="76">
  <si>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</si>
  <si>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</si>
  <si>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</si>
  <si>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</si>
  <si>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</si>
  <si>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</si>
  <si>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</si>
  <si>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</si>
  <si>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</si>
  <si>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</si>
  <si>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</si>
  <si>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</si>
  <si>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</si>
  <si>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</si>
  <si>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</si>
  <si>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</si>
  <si>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</si>
  <si>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</si>
  <si>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</si>
  <si>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</si>
  <si>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</si>
  <si>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</si>
  <si>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</si>
  <si>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</si>
  <si>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</si>
  <si>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</si>
  <si>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</si>
  <si>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</si>
  <si>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</si>
  <si>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</si>
  <si>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</si>
  <si>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</si>
  <si>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</si>
  <si>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</si>
  <si>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</si>
  <si>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</si>
  <si>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</si>
  <si>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</si>
  <si>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</si>
  <si>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</si>
  <si>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</si>
  <si>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</si>
  <si>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</si>
  <si>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</si>
  <si>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</si>
  <si>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</si>
  <si>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</si>
  <si>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</si>
  <si>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</si>
  <si>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Färöer &amp; Island (10.-23.8.2009)</t>
  </si>
  <si>
    <r>
      <t>Statistik</t>
    </r>
    <r>
      <rPr>
        <b/>
        <sz val="20"/>
        <rFont val="Arial"/>
        <family val="2"/>
      </rPr>
      <t xml:space="preserve"> Färöer &amp; Island (10.-23.8.2009)</t>
    </r>
  </si>
  <si>
    <t>Tórshavn</t>
  </si>
  <si>
    <t>Saksun - Hvalvík - Tjörnuvik</t>
  </si>
  <si>
    <t>Hvalvík</t>
  </si>
  <si>
    <t>Skálabotnur</t>
  </si>
  <si>
    <t>Gjógv - Eiði</t>
  </si>
  <si>
    <t>Oyrarbakki</t>
  </si>
  <si>
    <t>Wanderung Tórshavn - Kirkjubøur - Tórshavn (16 km)</t>
  </si>
  <si>
    <t>Seyðisfjörður</t>
  </si>
  <si>
    <t>Egilsstaðir</t>
  </si>
  <si>
    <t>Fellabær</t>
  </si>
  <si>
    <t xml:space="preserve">Möðrudalur </t>
  </si>
  <si>
    <t>Krafla</t>
  </si>
  <si>
    <t>Reykjahlíð</t>
  </si>
  <si>
    <t>Goðafoss</t>
  </si>
  <si>
    <t>Akureyri</t>
  </si>
  <si>
    <t>Varmahlíð</t>
  </si>
  <si>
    <t>Bólstaðarhlíð</t>
  </si>
  <si>
    <t>Hveravellir</t>
  </si>
  <si>
    <t>Kerlingarfjöll</t>
  </si>
  <si>
    <t>Gullfoss</t>
  </si>
  <si>
    <t>Geysir</t>
  </si>
  <si>
    <t>Laugarvatn - Þingvellir</t>
  </si>
  <si>
    <t>Reykjavík</t>
  </si>
  <si>
    <t>Reykjavík Maraþon (42,2 km)</t>
  </si>
  <si>
    <t>Keflavík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</si>
</sst>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20" fontId="0" fillId="0" borderId="3" xfId="0" applyNumberFormat="1" applyBorder="1"/>
    <xf numFmtId="20" fontId="0" fillId="0" borderId="0" xfId="0" applyNumberFormat="1" applyBorder="1"/>
    <xf numFmtId="0" fontId="4" fillId="0" borderId="0" xfId="0" applyFont="1" applyFill="1" applyBorder="1"/>
    <xf numFmtId="180" fontId="8" fillId="0" borderId="0" xfId="0" applyNumberFormat="1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80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BCCE-9FB9-4524-A52B-995A6534F887}">
  <sheetPr codeName="Tabelle1"/>
  <dimension ref="A1:AH24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1" t="s">
        <v>49</v>
      </c>
      <c r="B1" s="52"/>
      <c r="C1" s="52"/>
      <c r="D1" s="52"/>
      <c r="E1" s="52"/>
      <c r="F1" s="53"/>
      <c r="G1" s="55" t="s">
        <v>50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7"/>
    </row>
    <row r="2" spans="1:34">
      <c r="A2" s="54"/>
      <c r="B2" s="54"/>
      <c r="C2" s="54"/>
      <c r="D2" s="54"/>
      <c r="E2" s="54"/>
      <c r="F2" s="54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5" t="s">
        <v>26</v>
      </c>
      <c r="H3" s="25" t="s">
        <v>23</v>
      </c>
      <c r="I3" s="25" t="s">
        <v>24</v>
      </c>
      <c r="J3" s="25" t="s">
        <v>8</v>
      </c>
      <c r="K3" s="26" t="s">
        <v>32</v>
      </c>
      <c r="L3" s="25" t="s">
        <v>39</v>
      </c>
      <c r="M3" s="25" t="s">
        <v>25</v>
      </c>
      <c r="N3" s="25" t="s">
        <v>14</v>
      </c>
      <c r="O3" s="26" t="s">
        <v>33</v>
      </c>
      <c r="P3" s="25" t="s">
        <v>38</v>
      </c>
      <c r="Q3" s="25" t="s">
        <v>15</v>
      </c>
      <c r="R3" s="26" t="s">
        <v>34</v>
      </c>
      <c r="S3" s="25" t="s">
        <v>9</v>
      </c>
      <c r="T3" s="25" t="s">
        <v>10</v>
      </c>
      <c r="U3" s="25" t="s">
        <v>31</v>
      </c>
      <c r="V3" s="25" t="s">
        <v>12</v>
      </c>
      <c r="W3" s="26" t="s">
        <v>27</v>
      </c>
      <c r="X3" s="25" t="s">
        <v>13</v>
      </c>
      <c r="Y3" s="26" t="s">
        <v>29</v>
      </c>
      <c r="Z3" s="26" t="s">
        <v>30</v>
      </c>
      <c r="AA3" s="25" t="s">
        <v>11</v>
      </c>
      <c r="AB3" s="27" t="s">
        <v>18</v>
      </c>
      <c r="AC3" s="27" t="s">
        <v>19</v>
      </c>
      <c r="AD3" s="27" t="s">
        <v>20</v>
      </c>
      <c r="AE3" s="27" t="s">
        <v>21</v>
      </c>
      <c r="AF3" s="28" t="s">
        <v>17</v>
      </c>
      <c r="AG3" s="28" t="s">
        <v>16</v>
      </c>
      <c r="AH3" s="28" t="s">
        <v>28</v>
      </c>
    </row>
    <row r="4" spans="1:34" ht="13">
      <c r="A4" s="41" t="s">
        <v>40</v>
      </c>
      <c r="B4" s="32">
        <v>40035</v>
      </c>
      <c r="C4" s="5" t="s">
        <v>51</v>
      </c>
      <c r="D4" s="6" t="s">
        <v>52</v>
      </c>
      <c r="E4" s="4" t="s">
        <v>53</v>
      </c>
      <c r="F4" s="5">
        <v>95</v>
      </c>
      <c r="G4" s="13">
        <f>SUM(F4)</f>
        <v>95</v>
      </c>
      <c r="H4" s="14">
        <f>ROUND(PRODUCT(G4/1),0)</f>
        <v>95</v>
      </c>
      <c r="I4" s="14">
        <f>ROUND(PRODUCT(G4/COUNT(F4:F4)),0)</f>
        <v>95</v>
      </c>
      <c r="J4" s="42">
        <v>0.23125000000000001</v>
      </c>
      <c r="K4" s="20">
        <f>SUM(J4)</f>
        <v>0.23125000000000001</v>
      </c>
      <c r="L4" s="45">
        <f t="shared" ref="L4:L17" si="0">IF(F4=0,0,ROUND(PRODUCT(F4/SUM(HOUR(J4),PRODUCT(MINUTE(J4)/60))),1))</f>
        <v>17.100000000000001</v>
      </c>
      <c r="M4" s="46">
        <v>55.5</v>
      </c>
      <c r="N4" s="42">
        <v>0.34375</v>
      </c>
      <c r="O4" s="20">
        <f>SUM(N4)</f>
        <v>0.34375</v>
      </c>
      <c r="P4" s="45">
        <f t="shared" ref="P4:P17" si="1">IF(F4=0,0,ROUND(PRODUCT(F4/SUM(HOUR(N4),PRODUCT(MINUTE(N4)/60))),1))</f>
        <v>11.5</v>
      </c>
      <c r="Q4" s="20">
        <f t="shared" ref="Q4:Q17" si="2">SUM(N4,-J4)</f>
        <v>0.11249999999999999</v>
      </c>
      <c r="R4" s="20">
        <f>SUM(Q4)</f>
        <v>0.11249999999999999</v>
      </c>
      <c r="S4" s="14">
        <v>20</v>
      </c>
      <c r="T4" s="11">
        <v>5</v>
      </c>
      <c r="U4" s="15">
        <f>SUM(-S4,T4)</f>
        <v>-15</v>
      </c>
      <c r="V4" s="14">
        <v>1033</v>
      </c>
      <c r="W4" s="15">
        <f>SUM(V4)</f>
        <v>1033</v>
      </c>
      <c r="X4" s="14">
        <f t="shared" ref="X4:X17" si="3">SUM(S4,-T4,V4)</f>
        <v>1048</v>
      </c>
      <c r="Y4" s="15">
        <f>SUM(X4)</f>
        <v>1048</v>
      </c>
      <c r="Z4" s="15">
        <f t="shared" ref="Z4:Z17" si="4">SUM(V4,-X4)</f>
        <v>-15</v>
      </c>
      <c r="AA4" s="14">
        <v>80</v>
      </c>
      <c r="AB4" s="14">
        <v>3</v>
      </c>
      <c r="AC4" s="14">
        <v>8</v>
      </c>
      <c r="AD4" s="14"/>
      <c r="AE4" s="14"/>
      <c r="AF4" s="14"/>
      <c r="AG4" s="14"/>
      <c r="AH4" s="16">
        <f>SUM(AG4,-AF4)</f>
        <v>0</v>
      </c>
    </row>
    <row r="5" spans="1:34" ht="13">
      <c r="A5" s="41" t="s">
        <v>41</v>
      </c>
      <c r="B5" s="32">
        <v>40036</v>
      </c>
      <c r="C5" s="5" t="s">
        <v>54</v>
      </c>
      <c r="D5" s="6" t="s">
        <v>55</v>
      </c>
      <c r="E5" s="4" t="s">
        <v>56</v>
      </c>
      <c r="F5" s="5">
        <v>51</v>
      </c>
      <c r="G5" s="17">
        <f>SUM(G4,F5)</f>
        <v>146</v>
      </c>
      <c r="H5" s="11">
        <f>ROUND(PRODUCT(G5/2),0)</f>
        <v>73</v>
      </c>
      <c r="I5" s="11">
        <f>ROUND(PRODUCT(G5/COUNT(F4:F5)),0)</f>
        <v>73</v>
      </c>
      <c r="J5" s="43">
        <v>0.15069444444444444</v>
      </c>
      <c r="K5" s="21">
        <f t="shared" ref="K5:K17" si="5">SUM(J5,K4)</f>
        <v>0.38194444444444442</v>
      </c>
      <c r="L5" s="45">
        <f t="shared" si="0"/>
        <v>14.1</v>
      </c>
      <c r="M5" s="47">
        <v>71.5</v>
      </c>
      <c r="N5" s="43">
        <v>0.23958333333333334</v>
      </c>
      <c r="O5" s="21">
        <f t="shared" ref="O5:O17" si="6">SUM(N5,O4)</f>
        <v>0.58333333333333337</v>
      </c>
      <c r="P5" s="45">
        <f t="shared" si="1"/>
        <v>8.9</v>
      </c>
      <c r="Q5" s="21">
        <f t="shared" si="2"/>
        <v>8.8888888888888906E-2</v>
      </c>
      <c r="R5" s="21">
        <f>SUM(Q5,R4)</f>
        <v>0.2013888888888889</v>
      </c>
      <c r="S5" s="11">
        <v>25</v>
      </c>
      <c r="T5" s="11">
        <v>15</v>
      </c>
      <c r="U5" s="18">
        <f>SUM(-S5,T5)</f>
        <v>-10</v>
      </c>
      <c r="V5" s="29">
        <v>1053</v>
      </c>
      <c r="W5" s="18">
        <f t="shared" ref="W5:W17" si="7">SUM(W4,V5)</f>
        <v>2086</v>
      </c>
      <c r="X5" s="11">
        <f t="shared" si="3"/>
        <v>1063</v>
      </c>
      <c r="Y5" s="18">
        <f>SUM(Y4,X5)</f>
        <v>2111</v>
      </c>
      <c r="Z5" s="18">
        <f t="shared" si="4"/>
        <v>-10</v>
      </c>
      <c r="AA5" s="11">
        <v>400</v>
      </c>
      <c r="AB5" s="11">
        <v>5</v>
      </c>
      <c r="AC5" s="30">
        <v>16</v>
      </c>
      <c r="AD5" s="29"/>
      <c r="AE5" s="30"/>
      <c r="AF5" s="30"/>
      <c r="AG5" s="30"/>
      <c r="AH5" s="19">
        <f>SUM(AG5,-AF5)</f>
        <v>0</v>
      </c>
    </row>
    <row r="6" spans="1:34" ht="13">
      <c r="A6" s="41" t="s">
        <v>42</v>
      </c>
      <c r="B6" s="32">
        <v>40037</v>
      </c>
      <c r="C6" s="5"/>
      <c r="D6" s="6" t="s">
        <v>57</v>
      </c>
      <c r="E6" s="4"/>
      <c r="F6" s="5"/>
      <c r="G6" s="17">
        <f t="shared" ref="G6:G17" si="8">SUM(G5,F6)</f>
        <v>146</v>
      </c>
      <c r="H6" s="11">
        <f>ROUND(PRODUCT(G6/3),0)</f>
        <v>49</v>
      </c>
      <c r="I6" s="11">
        <f>ROUND(PRODUCT(G6/COUNT(F4:F6)),0)</f>
        <v>73</v>
      </c>
      <c r="J6" s="43"/>
      <c r="K6" s="21">
        <f t="shared" si="5"/>
        <v>0.38194444444444442</v>
      </c>
      <c r="L6" s="45">
        <f t="shared" si="0"/>
        <v>0</v>
      </c>
      <c r="M6" s="47"/>
      <c r="O6" s="21">
        <f t="shared" si="6"/>
        <v>0.58333333333333337</v>
      </c>
      <c r="P6" s="45">
        <f t="shared" si="1"/>
        <v>0</v>
      </c>
      <c r="Q6" s="21">
        <f t="shared" si="2"/>
        <v>0</v>
      </c>
      <c r="R6" s="21">
        <f t="shared" ref="R6:R17" si="9">SUM(Q6,R5)</f>
        <v>0.2013888888888889</v>
      </c>
      <c r="S6" s="11"/>
      <c r="T6" s="29"/>
      <c r="U6" s="18">
        <f t="shared" ref="U6:U17" si="10">SUM(-S6,T6)</f>
        <v>0</v>
      </c>
      <c r="V6" s="29"/>
      <c r="W6" s="18">
        <f t="shared" si="7"/>
        <v>2086</v>
      </c>
      <c r="X6" s="11">
        <f t="shared" si="3"/>
        <v>0</v>
      </c>
      <c r="Y6" s="18">
        <f t="shared" ref="Y6:Y17" si="11">SUM(Y5,X6)</f>
        <v>2111</v>
      </c>
      <c r="Z6" s="18">
        <f t="shared" si="4"/>
        <v>0</v>
      </c>
      <c r="AA6" s="11"/>
      <c r="AB6" s="11"/>
      <c r="AC6" s="30"/>
      <c r="AD6" s="29"/>
      <c r="AE6" s="30"/>
      <c r="AF6" s="30"/>
      <c r="AG6" s="30"/>
      <c r="AH6" s="19">
        <f t="shared" ref="AH6:AH17" si="12">SUM(AG6,-AF6)</f>
        <v>0</v>
      </c>
    </row>
    <row r="7" spans="1:34" ht="13">
      <c r="A7" s="41" t="s">
        <v>43</v>
      </c>
      <c r="B7" s="32">
        <v>40038</v>
      </c>
      <c r="C7" s="5" t="s">
        <v>58</v>
      </c>
      <c r="D7" s="6" t="s">
        <v>59</v>
      </c>
      <c r="E7" s="4" t="s">
        <v>60</v>
      </c>
      <c r="F7" s="5">
        <v>36</v>
      </c>
      <c r="G7" s="17">
        <f t="shared" si="8"/>
        <v>182</v>
      </c>
      <c r="H7" s="11">
        <f>ROUND(PRODUCT(G7/4),0)</f>
        <v>46</v>
      </c>
      <c r="I7" s="11">
        <f>ROUND(PRODUCT(G7/COUNT(F4:F7)),0)</f>
        <v>61</v>
      </c>
      <c r="J7" s="43">
        <v>0.11458333333333333</v>
      </c>
      <c r="K7" s="21">
        <f t="shared" si="5"/>
        <v>0.49652777777777773</v>
      </c>
      <c r="L7" s="45">
        <f t="shared" si="0"/>
        <v>13.1</v>
      </c>
      <c r="M7" s="48">
        <v>66.5</v>
      </c>
      <c r="N7" s="43">
        <v>0.25</v>
      </c>
      <c r="O7" s="21">
        <f t="shared" si="6"/>
        <v>0.83333333333333337</v>
      </c>
      <c r="P7" s="45">
        <f t="shared" si="1"/>
        <v>6</v>
      </c>
      <c r="Q7" s="21">
        <f t="shared" si="2"/>
        <v>0.13541666666666669</v>
      </c>
      <c r="R7" s="21">
        <f t="shared" si="9"/>
        <v>0.33680555555555558</v>
      </c>
      <c r="S7" s="29">
        <v>0</v>
      </c>
      <c r="T7" s="29">
        <v>35</v>
      </c>
      <c r="U7" s="18">
        <f t="shared" si="10"/>
        <v>35</v>
      </c>
      <c r="V7" s="29">
        <v>707</v>
      </c>
      <c r="W7" s="18">
        <f t="shared" si="7"/>
        <v>2793</v>
      </c>
      <c r="X7" s="11">
        <f t="shared" si="3"/>
        <v>672</v>
      </c>
      <c r="Y7" s="18">
        <f t="shared" si="11"/>
        <v>2783</v>
      </c>
      <c r="Z7" s="18">
        <f t="shared" si="4"/>
        <v>35</v>
      </c>
      <c r="AA7" s="29">
        <v>625</v>
      </c>
      <c r="AB7" s="29">
        <v>5</v>
      </c>
      <c r="AC7" s="30">
        <v>13</v>
      </c>
      <c r="AD7" s="29"/>
      <c r="AE7" s="30"/>
      <c r="AF7" s="30"/>
      <c r="AG7" s="30"/>
      <c r="AH7" s="19">
        <f t="shared" si="12"/>
        <v>0</v>
      </c>
    </row>
    <row r="8" spans="1:34" ht="13">
      <c r="A8" s="41" t="s">
        <v>44</v>
      </c>
      <c r="B8" s="32">
        <v>40039</v>
      </c>
      <c r="C8" s="5" t="s">
        <v>60</v>
      </c>
      <c r="D8" s="6"/>
      <c r="E8" s="4" t="s">
        <v>61</v>
      </c>
      <c r="F8" s="5">
        <v>109</v>
      </c>
      <c r="G8" s="17">
        <f t="shared" si="8"/>
        <v>291</v>
      </c>
      <c r="H8" s="11">
        <f>ROUND(PRODUCT(G8/5),0)</f>
        <v>58</v>
      </c>
      <c r="I8" s="11">
        <f>ROUND(PRODUCT(G8/COUNT(F4:F8)),0)</f>
        <v>73</v>
      </c>
      <c r="J8" s="43">
        <v>0.27777777777777779</v>
      </c>
      <c r="K8" s="21">
        <f t="shared" si="5"/>
        <v>0.77430555555555558</v>
      </c>
      <c r="L8" s="45">
        <f t="shared" si="0"/>
        <v>16.399999999999999</v>
      </c>
      <c r="M8" s="48">
        <v>71</v>
      </c>
      <c r="N8" s="43">
        <v>0.35416666666666669</v>
      </c>
      <c r="O8" s="21">
        <f t="shared" si="6"/>
        <v>1.1875</v>
      </c>
      <c r="P8" s="45">
        <f t="shared" si="1"/>
        <v>12.8</v>
      </c>
      <c r="Q8" s="21">
        <f t="shared" si="2"/>
        <v>7.6388888888888895E-2</v>
      </c>
      <c r="R8" s="21">
        <f t="shared" si="9"/>
        <v>0.41319444444444448</v>
      </c>
      <c r="S8" s="29">
        <v>50</v>
      </c>
      <c r="T8" s="29">
        <v>509</v>
      </c>
      <c r="U8" s="18">
        <f t="shared" si="10"/>
        <v>459</v>
      </c>
      <c r="V8" s="29">
        <v>1033</v>
      </c>
      <c r="W8" s="18">
        <f t="shared" si="7"/>
        <v>3826</v>
      </c>
      <c r="X8" s="11">
        <f t="shared" si="3"/>
        <v>574</v>
      </c>
      <c r="Y8" s="18">
        <f t="shared" si="11"/>
        <v>3357</v>
      </c>
      <c r="Z8" s="18">
        <f t="shared" si="4"/>
        <v>459</v>
      </c>
      <c r="AA8" s="29">
        <v>643</v>
      </c>
      <c r="AB8" s="29">
        <v>3</v>
      </c>
      <c r="AC8" s="30">
        <v>9</v>
      </c>
      <c r="AD8" s="29"/>
      <c r="AE8" s="30"/>
      <c r="AF8" s="30"/>
      <c r="AG8" s="30"/>
      <c r="AH8" s="19">
        <f t="shared" si="12"/>
        <v>0</v>
      </c>
    </row>
    <row r="9" spans="1:34" ht="13">
      <c r="A9" s="41" t="s">
        <v>45</v>
      </c>
      <c r="B9" s="32">
        <v>40040</v>
      </c>
      <c r="C9" s="5" t="s">
        <v>61</v>
      </c>
      <c r="D9" s="6" t="s">
        <v>62</v>
      </c>
      <c r="E9" s="4" t="s">
        <v>63</v>
      </c>
      <c r="F9" s="5">
        <v>85</v>
      </c>
      <c r="G9" s="17">
        <f t="shared" si="8"/>
        <v>376</v>
      </c>
      <c r="H9" s="11">
        <f>ROUND(PRODUCT(G9/6),0)</f>
        <v>63</v>
      </c>
      <c r="I9" s="11">
        <f>ROUND(PRODUCT(G9/COUNT(F4:F9)),0)</f>
        <v>75</v>
      </c>
      <c r="J9" s="43">
        <v>0.18680555555555556</v>
      </c>
      <c r="K9" s="21">
        <f t="shared" si="5"/>
        <v>0.96111111111111114</v>
      </c>
      <c r="L9" s="45">
        <f t="shared" si="0"/>
        <v>19</v>
      </c>
      <c r="M9" s="48">
        <v>73.5</v>
      </c>
      <c r="N9" s="43">
        <v>0.375</v>
      </c>
      <c r="O9" s="21">
        <f t="shared" si="6"/>
        <v>1.5625</v>
      </c>
      <c r="P9" s="45">
        <f t="shared" si="1"/>
        <v>9.4</v>
      </c>
      <c r="Q9" s="21">
        <f t="shared" si="2"/>
        <v>0.18819444444444444</v>
      </c>
      <c r="R9" s="21">
        <f t="shared" si="9"/>
        <v>0.60138888888888897</v>
      </c>
      <c r="S9" s="29">
        <v>520</v>
      </c>
      <c r="T9" s="29">
        <v>355</v>
      </c>
      <c r="U9" s="18">
        <f t="shared" si="10"/>
        <v>-165</v>
      </c>
      <c r="V9" s="29">
        <v>443</v>
      </c>
      <c r="W9" s="18">
        <f t="shared" si="7"/>
        <v>4269</v>
      </c>
      <c r="X9" s="11">
        <f t="shared" si="3"/>
        <v>608</v>
      </c>
      <c r="Y9" s="18">
        <f t="shared" si="11"/>
        <v>3965</v>
      </c>
      <c r="Z9" s="18">
        <f t="shared" si="4"/>
        <v>-165</v>
      </c>
      <c r="AA9" s="29">
        <v>592</v>
      </c>
      <c r="AB9" s="29">
        <v>3</v>
      </c>
      <c r="AC9" s="30">
        <v>13</v>
      </c>
      <c r="AD9" s="29"/>
      <c r="AE9" s="30"/>
      <c r="AF9" s="30"/>
      <c r="AG9" s="30"/>
      <c r="AH9" s="19">
        <f t="shared" si="12"/>
        <v>0</v>
      </c>
    </row>
    <row r="10" spans="1:34" ht="13">
      <c r="A10" s="41" t="s">
        <v>46</v>
      </c>
      <c r="B10" s="32">
        <v>40041</v>
      </c>
      <c r="C10" s="5" t="s">
        <v>63</v>
      </c>
      <c r="D10" s="6" t="s">
        <v>64</v>
      </c>
      <c r="E10" s="4" t="s">
        <v>65</v>
      </c>
      <c r="F10" s="5">
        <v>105</v>
      </c>
      <c r="G10" s="17">
        <f t="shared" si="8"/>
        <v>481</v>
      </c>
      <c r="H10" s="11">
        <f>ROUND(PRODUCT(G10/7),0)</f>
        <v>69</v>
      </c>
      <c r="I10" s="11">
        <f>ROUND(PRODUCT(G10/COUNT(F4:F10)),0)</f>
        <v>80</v>
      </c>
      <c r="J10" s="43">
        <v>0.21388888888888891</v>
      </c>
      <c r="K10" s="21">
        <f t="shared" si="5"/>
        <v>1.175</v>
      </c>
      <c r="L10" s="45">
        <f t="shared" si="0"/>
        <v>20.5</v>
      </c>
      <c r="M10" s="48">
        <v>59.5</v>
      </c>
      <c r="N10" s="43">
        <v>0.26041666666666669</v>
      </c>
      <c r="O10" s="21">
        <f t="shared" si="6"/>
        <v>1.8229166666666667</v>
      </c>
      <c r="P10" s="45">
        <f t="shared" si="1"/>
        <v>16.8</v>
      </c>
      <c r="Q10" s="21">
        <f t="shared" si="2"/>
        <v>4.6527777777777779E-2</v>
      </c>
      <c r="R10" s="21">
        <f t="shared" si="9"/>
        <v>0.6479166666666667</v>
      </c>
      <c r="S10" s="29">
        <v>325</v>
      </c>
      <c r="T10" s="29">
        <v>54</v>
      </c>
      <c r="U10" s="18">
        <f t="shared" si="10"/>
        <v>-271</v>
      </c>
      <c r="V10" s="29">
        <v>901</v>
      </c>
      <c r="W10" s="18">
        <f t="shared" si="7"/>
        <v>5170</v>
      </c>
      <c r="X10" s="11">
        <f t="shared" si="3"/>
        <v>1172</v>
      </c>
      <c r="Y10" s="18">
        <f t="shared" si="11"/>
        <v>5137</v>
      </c>
      <c r="Z10" s="18">
        <f t="shared" si="4"/>
        <v>-271</v>
      </c>
      <c r="AA10" s="29">
        <v>357</v>
      </c>
      <c r="AB10" s="29">
        <v>3</v>
      </c>
      <c r="AC10" s="30">
        <v>9</v>
      </c>
      <c r="AD10" s="29"/>
      <c r="AE10" s="30"/>
      <c r="AF10" s="30"/>
      <c r="AG10" s="30"/>
      <c r="AH10" s="19">
        <f t="shared" si="12"/>
        <v>0</v>
      </c>
    </row>
    <row r="11" spans="1:34" ht="13">
      <c r="A11" s="40" t="s">
        <v>47</v>
      </c>
      <c r="B11" s="32">
        <v>40042</v>
      </c>
      <c r="C11" s="5" t="s">
        <v>65</v>
      </c>
      <c r="D11" s="6" t="s">
        <v>66</v>
      </c>
      <c r="E11" s="4" t="s">
        <v>67</v>
      </c>
      <c r="F11" s="5">
        <v>119</v>
      </c>
      <c r="G11" s="17">
        <f t="shared" si="8"/>
        <v>600</v>
      </c>
      <c r="H11" s="11">
        <f>ROUND(PRODUCT(G11/8),0)</f>
        <v>75</v>
      </c>
      <c r="I11" s="11">
        <f>ROUND(PRODUCT(G11/COUNT(F4:F11)),0)</f>
        <v>86</v>
      </c>
      <c r="J11" s="43">
        <v>0.28749999999999998</v>
      </c>
      <c r="K11" s="21">
        <f t="shared" si="5"/>
        <v>1.4624999999999999</v>
      </c>
      <c r="L11" s="45">
        <f t="shared" si="0"/>
        <v>17.2</v>
      </c>
      <c r="M11" s="48">
        <v>60</v>
      </c>
      <c r="N11" s="43">
        <v>0.41666666666666669</v>
      </c>
      <c r="O11" s="21">
        <f t="shared" si="6"/>
        <v>2.2395833333333335</v>
      </c>
      <c r="P11" s="45">
        <f t="shared" si="1"/>
        <v>11.9</v>
      </c>
      <c r="Q11" s="21">
        <f t="shared" si="2"/>
        <v>0.12916666666666671</v>
      </c>
      <c r="R11" s="21">
        <f t="shared" si="9"/>
        <v>0.77708333333333335</v>
      </c>
      <c r="S11" s="29">
        <v>25</v>
      </c>
      <c r="T11" s="29">
        <v>127</v>
      </c>
      <c r="U11" s="18">
        <f t="shared" si="10"/>
        <v>102</v>
      </c>
      <c r="V11" s="29">
        <v>1174</v>
      </c>
      <c r="W11" s="18">
        <f t="shared" si="7"/>
        <v>6344</v>
      </c>
      <c r="X11" s="11">
        <f t="shared" si="3"/>
        <v>1072</v>
      </c>
      <c r="Y11" s="18">
        <f t="shared" si="11"/>
        <v>6209</v>
      </c>
      <c r="Z11" s="18">
        <f t="shared" si="4"/>
        <v>102</v>
      </c>
      <c r="AA11" s="29">
        <v>560</v>
      </c>
      <c r="AB11" s="29">
        <v>3</v>
      </c>
      <c r="AC11" s="30">
        <v>9</v>
      </c>
      <c r="AD11" s="29"/>
      <c r="AE11" s="30"/>
      <c r="AF11" s="30"/>
      <c r="AG11" s="30"/>
      <c r="AH11" s="19">
        <f t="shared" si="12"/>
        <v>0</v>
      </c>
    </row>
    <row r="12" spans="1:34" ht="13">
      <c r="A12" s="40" t="s">
        <v>48</v>
      </c>
      <c r="B12" s="32">
        <v>40043</v>
      </c>
      <c r="C12" s="5" t="s">
        <v>67</v>
      </c>
      <c r="D12" s="6"/>
      <c r="E12" s="4" t="s">
        <v>68</v>
      </c>
      <c r="F12" s="5">
        <v>92</v>
      </c>
      <c r="G12" s="17">
        <f t="shared" si="8"/>
        <v>692</v>
      </c>
      <c r="H12" s="11">
        <f>ROUND(PRODUCT(G12/9),0)</f>
        <v>77</v>
      </c>
      <c r="I12" s="11">
        <f>ROUND(PRODUCT(G12/COUNT(F4:F12)),0)</f>
        <v>87</v>
      </c>
      <c r="J12" s="43">
        <v>0.30625000000000002</v>
      </c>
      <c r="K12" s="21">
        <f t="shared" si="5"/>
        <v>1.7687499999999998</v>
      </c>
      <c r="L12" s="45">
        <f t="shared" si="0"/>
        <v>12.5</v>
      </c>
      <c r="M12" s="48">
        <v>42</v>
      </c>
      <c r="N12" s="43">
        <v>0.41666666666666669</v>
      </c>
      <c r="O12" s="21">
        <f t="shared" si="6"/>
        <v>2.65625</v>
      </c>
      <c r="P12" s="45">
        <f t="shared" si="1"/>
        <v>9.1999999999999993</v>
      </c>
      <c r="Q12" s="21">
        <f t="shared" si="2"/>
        <v>0.11041666666666666</v>
      </c>
      <c r="R12" s="21">
        <f t="shared" si="9"/>
        <v>0.88749999999999996</v>
      </c>
      <c r="S12" s="29">
        <v>125</v>
      </c>
      <c r="T12" s="29">
        <v>742</v>
      </c>
      <c r="U12" s="18">
        <f t="shared" si="10"/>
        <v>617</v>
      </c>
      <c r="V12" s="44">
        <v>1238</v>
      </c>
      <c r="W12" s="18">
        <f t="shared" si="7"/>
        <v>7582</v>
      </c>
      <c r="X12" s="11">
        <f t="shared" si="3"/>
        <v>621</v>
      </c>
      <c r="Y12" s="18">
        <f t="shared" si="11"/>
        <v>6830</v>
      </c>
      <c r="Z12" s="18">
        <f t="shared" si="4"/>
        <v>617</v>
      </c>
      <c r="AA12" s="44">
        <v>749</v>
      </c>
      <c r="AB12" s="29">
        <v>3</v>
      </c>
      <c r="AC12" s="30">
        <v>55</v>
      </c>
      <c r="AD12" s="29"/>
      <c r="AE12" s="30"/>
      <c r="AF12" s="30"/>
      <c r="AG12" s="30"/>
      <c r="AH12" s="19">
        <f t="shared" si="12"/>
        <v>0</v>
      </c>
    </row>
    <row r="13" spans="1:34" ht="13">
      <c r="A13" s="40" t="s">
        <v>5</v>
      </c>
      <c r="B13" s="32">
        <v>40044</v>
      </c>
      <c r="C13" s="5" t="s">
        <v>68</v>
      </c>
      <c r="D13" s="6"/>
      <c r="E13" s="4" t="s">
        <v>69</v>
      </c>
      <c r="F13" s="5">
        <v>41</v>
      </c>
      <c r="G13" s="17">
        <f t="shared" si="8"/>
        <v>733</v>
      </c>
      <c r="H13" s="11">
        <f>ROUND(PRODUCT(G13/10),0)</f>
        <v>73</v>
      </c>
      <c r="I13" s="11">
        <f>ROUND(PRODUCT(G13/COUNT(F4:F13)),0)</f>
        <v>81</v>
      </c>
      <c r="J13" s="43">
        <v>0.14791666666666667</v>
      </c>
      <c r="K13" s="21">
        <f t="shared" si="5"/>
        <v>1.9166666666666665</v>
      </c>
      <c r="L13" s="45">
        <f t="shared" si="0"/>
        <v>11.5</v>
      </c>
      <c r="M13" s="48">
        <v>33.5</v>
      </c>
      <c r="N13" s="43">
        <v>0.17708333333333334</v>
      </c>
      <c r="O13" s="21">
        <f t="shared" si="6"/>
        <v>2.8333333333333335</v>
      </c>
      <c r="P13" s="45">
        <f t="shared" si="1"/>
        <v>9.6</v>
      </c>
      <c r="Q13" s="21">
        <f t="shared" si="2"/>
        <v>2.9166666666666674E-2</v>
      </c>
      <c r="R13" s="21">
        <f t="shared" si="9"/>
        <v>0.91666666666666663</v>
      </c>
      <c r="S13" s="29">
        <v>700</v>
      </c>
      <c r="T13" s="29">
        <v>767</v>
      </c>
      <c r="U13" s="18">
        <f t="shared" si="10"/>
        <v>67</v>
      </c>
      <c r="V13" s="44">
        <v>518</v>
      </c>
      <c r="W13" s="18">
        <f t="shared" si="7"/>
        <v>8100</v>
      </c>
      <c r="X13" s="11">
        <f t="shared" si="3"/>
        <v>451</v>
      </c>
      <c r="Y13" s="18">
        <f t="shared" si="11"/>
        <v>7281</v>
      </c>
      <c r="Z13" s="18">
        <f t="shared" si="4"/>
        <v>67</v>
      </c>
      <c r="AA13" s="44">
        <v>791</v>
      </c>
      <c r="AB13" s="29">
        <v>3</v>
      </c>
      <c r="AC13" s="30">
        <v>14</v>
      </c>
      <c r="AD13" s="29"/>
      <c r="AE13" s="30"/>
      <c r="AF13" s="30"/>
      <c r="AG13" s="30"/>
      <c r="AH13" s="19">
        <f t="shared" si="12"/>
        <v>0</v>
      </c>
    </row>
    <row r="14" spans="1:34" ht="13">
      <c r="A14" s="40" t="s">
        <v>7</v>
      </c>
      <c r="B14" s="32">
        <v>40045</v>
      </c>
      <c r="C14" s="5" t="s">
        <v>69</v>
      </c>
      <c r="D14" s="6" t="s">
        <v>70</v>
      </c>
      <c r="E14" s="4" t="s">
        <v>71</v>
      </c>
      <c r="F14" s="5">
        <v>99</v>
      </c>
      <c r="G14" s="17">
        <f t="shared" si="8"/>
        <v>832</v>
      </c>
      <c r="H14" s="11">
        <f>ROUND(PRODUCT(G14/11),0)</f>
        <v>76</v>
      </c>
      <c r="I14" s="11">
        <f>ROUND(PRODUCT(G14/COUNT(F4:F14)),0)</f>
        <v>83</v>
      </c>
      <c r="J14" s="43">
        <v>0.27569444444444446</v>
      </c>
      <c r="K14" s="21">
        <f t="shared" si="5"/>
        <v>2.192361111111111</v>
      </c>
      <c r="L14" s="45">
        <f t="shared" si="0"/>
        <v>15</v>
      </c>
      <c r="M14" s="48">
        <v>65.5</v>
      </c>
      <c r="N14" s="43">
        <v>0.52083333333333337</v>
      </c>
      <c r="O14" s="21">
        <f t="shared" si="6"/>
        <v>3.354166666666667</v>
      </c>
      <c r="P14" s="45">
        <f t="shared" si="1"/>
        <v>7.9</v>
      </c>
      <c r="Q14" s="21">
        <f t="shared" si="2"/>
        <v>0.24513888888888891</v>
      </c>
      <c r="R14" s="21">
        <f t="shared" si="9"/>
        <v>1.1618055555555555</v>
      </c>
      <c r="S14" s="29">
        <v>729</v>
      </c>
      <c r="T14" s="29">
        <v>151</v>
      </c>
      <c r="U14" s="18">
        <f t="shared" si="10"/>
        <v>-578</v>
      </c>
      <c r="V14" s="44">
        <v>1200</v>
      </c>
      <c r="W14" s="18">
        <f t="shared" si="7"/>
        <v>9300</v>
      </c>
      <c r="X14" s="11">
        <f t="shared" si="3"/>
        <v>1778</v>
      </c>
      <c r="Y14" s="18">
        <f t="shared" si="11"/>
        <v>9059</v>
      </c>
      <c r="Z14" s="18">
        <f t="shared" si="4"/>
        <v>-578</v>
      </c>
      <c r="AA14" s="44">
        <v>1056</v>
      </c>
      <c r="AB14" s="29">
        <v>5</v>
      </c>
      <c r="AC14" s="30">
        <v>30</v>
      </c>
      <c r="AD14" s="29"/>
      <c r="AE14" s="30"/>
      <c r="AF14" s="30"/>
      <c r="AG14" s="30"/>
      <c r="AH14" s="19">
        <f t="shared" si="12"/>
        <v>0</v>
      </c>
    </row>
    <row r="15" spans="1:34" ht="13">
      <c r="A15" s="40" t="s">
        <v>35</v>
      </c>
      <c r="B15" s="32">
        <v>40046</v>
      </c>
      <c r="C15" s="5" t="s">
        <v>71</v>
      </c>
      <c r="D15" s="6" t="s">
        <v>72</v>
      </c>
      <c r="E15" s="4" t="s">
        <v>73</v>
      </c>
      <c r="F15" s="5">
        <v>114</v>
      </c>
      <c r="G15" s="17">
        <f t="shared" si="8"/>
        <v>946</v>
      </c>
      <c r="H15" s="11">
        <f>ROUND(PRODUCT(G15/12),0)</f>
        <v>79</v>
      </c>
      <c r="I15" s="11">
        <f>ROUND(PRODUCT(G15/COUNT(F4:F15)),0)</f>
        <v>86</v>
      </c>
      <c r="J15" s="43">
        <v>0.31944444444444448</v>
      </c>
      <c r="K15" s="21">
        <f t="shared" si="5"/>
        <v>2.5118055555555556</v>
      </c>
      <c r="L15" s="45">
        <f t="shared" si="0"/>
        <v>14.9</v>
      </c>
      <c r="M15" s="48">
        <v>46.5</v>
      </c>
      <c r="N15" s="43">
        <v>0.51041666666666663</v>
      </c>
      <c r="O15" s="21">
        <f t="shared" si="6"/>
        <v>3.8645833333333335</v>
      </c>
      <c r="P15" s="45">
        <f t="shared" si="1"/>
        <v>9.3000000000000007</v>
      </c>
      <c r="Q15" s="21">
        <f t="shared" si="2"/>
        <v>0.19097222222222215</v>
      </c>
      <c r="R15" s="21">
        <f t="shared" si="9"/>
        <v>1.3527777777777776</v>
      </c>
      <c r="S15" s="29">
        <v>200</v>
      </c>
      <c r="T15" s="29">
        <v>20</v>
      </c>
      <c r="U15" s="18">
        <f t="shared" si="10"/>
        <v>-180</v>
      </c>
      <c r="V15" s="44">
        <v>1079</v>
      </c>
      <c r="W15" s="18">
        <f t="shared" si="7"/>
        <v>10379</v>
      </c>
      <c r="X15" s="11">
        <f t="shared" si="3"/>
        <v>1259</v>
      </c>
      <c r="Y15" s="18">
        <f t="shared" si="11"/>
        <v>10318</v>
      </c>
      <c r="Z15" s="18">
        <f t="shared" si="4"/>
        <v>-180</v>
      </c>
      <c r="AA15" s="44">
        <v>326</v>
      </c>
      <c r="AB15" s="29">
        <v>3</v>
      </c>
      <c r="AC15" s="30">
        <v>33</v>
      </c>
      <c r="AD15" s="29"/>
      <c r="AE15" s="30"/>
      <c r="AF15" s="30"/>
      <c r="AG15" s="30"/>
      <c r="AH15" s="19">
        <f t="shared" si="12"/>
        <v>0</v>
      </c>
    </row>
    <row r="16" spans="1:34" ht="13">
      <c r="A16" s="40" t="s">
        <v>36</v>
      </c>
      <c r="B16" s="32">
        <v>40047</v>
      </c>
      <c r="C16" s="5"/>
      <c r="D16" s="6" t="s">
        <v>74</v>
      </c>
      <c r="E16" s="4"/>
      <c r="F16" s="5"/>
      <c r="G16" s="17">
        <f t="shared" si="8"/>
        <v>946</v>
      </c>
      <c r="H16" s="11">
        <f>ROUND(PRODUCT(G16/13),0)</f>
        <v>73</v>
      </c>
      <c r="I16" s="11">
        <f>ROUND(PRODUCT(G16/COUNT(F4:F16)),0)</f>
        <v>86</v>
      </c>
      <c r="J16" s="43"/>
      <c r="K16" s="21">
        <f t="shared" si="5"/>
        <v>2.5118055555555556</v>
      </c>
      <c r="L16" s="45">
        <f t="shared" si="0"/>
        <v>0</v>
      </c>
      <c r="M16" s="48"/>
      <c r="N16" s="43"/>
      <c r="O16" s="21">
        <f t="shared" si="6"/>
        <v>3.8645833333333335</v>
      </c>
      <c r="P16" s="45">
        <f t="shared" si="1"/>
        <v>0</v>
      </c>
      <c r="Q16" s="21">
        <f t="shared" si="2"/>
        <v>0</v>
      </c>
      <c r="R16" s="21">
        <f t="shared" si="9"/>
        <v>1.3527777777777776</v>
      </c>
      <c r="S16" s="29"/>
      <c r="T16" s="29"/>
      <c r="U16" s="18">
        <f t="shared" si="10"/>
        <v>0</v>
      </c>
      <c r="V16" s="29"/>
      <c r="W16" s="18">
        <f t="shared" si="7"/>
        <v>10379</v>
      </c>
      <c r="X16" s="11">
        <f t="shared" si="3"/>
        <v>0</v>
      </c>
      <c r="Y16" s="18">
        <f t="shared" si="11"/>
        <v>10318</v>
      </c>
      <c r="Z16" s="18">
        <f t="shared" si="4"/>
        <v>0</v>
      </c>
      <c r="AA16" s="29"/>
      <c r="AB16" s="29"/>
      <c r="AC16" s="30"/>
      <c r="AD16" s="29"/>
      <c r="AE16" s="30"/>
      <c r="AF16" s="30"/>
      <c r="AG16" s="30"/>
      <c r="AH16" s="19">
        <f t="shared" si="12"/>
        <v>0</v>
      </c>
    </row>
    <row r="17" spans="1:34" ht="13">
      <c r="A17" s="40" t="s">
        <v>37</v>
      </c>
      <c r="B17" s="32">
        <v>40048</v>
      </c>
      <c r="C17" s="5" t="s">
        <v>73</v>
      </c>
      <c r="D17" s="6"/>
      <c r="E17" s="4" t="s">
        <v>75</v>
      </c>
      <c r="F17" s="5">
        <v>47</v>
      </c>
      <c r="G17" s="17">
        <f t="shared" si="8"/>
        <v>993</v>
      </c>
      <c r="H17" s="11">
        <f>ROUND(PRODUCT(G17/14),0)</f>
        <v>71</v>
      </c>
      <c r="I17" s="11">
        <f>ROUND(PRODUCT(G17/COUNT(F4:F17)),0)</f>
        <v>83</v>
      </c>
      <c r="J17" s="43">
        <v>8.819444444444445E-2</v>
      </c>
      <c r="K17" s="21">
        <f t="shared" si="5"/>
        <v>2.6</v>
      </c>
      <c r="L17" s="45">
        <f t="shared" si="0"/>
        <v>22.2</v>
      </c>
      <c r="M17" s="48">
        <v>48.5</v>
      </c>
      <c r="N17" s="43">
        <v>0.10416666666666667</v>
      </c>
      <c r="O17" s="21">
        <f t="shared" si="6"/>
        <v>3.96875</v>
      </c>
      <c r="P17" s="45">
        <f t="shared" si="1"/>
        <v>18.8</v>
      </c>
      <c r="Q17" s="21">
        <f t="shared" si="2"/>
        <v>1.5972222222222221E-2</v>
      </c>
      <c r="R17" s="21">
        <f t="shared" si="9"/>
        <v>1.3687499999999999</v>
      </c>
      <c r="S17" s="29">
        <v>20</v>
      </c>
      <c r="T17" s="29">
        <v>52</v>
      </c>
      <c r="U17" s="18">
        <f t="shared" si="10"/>
        <v>32</v>
      </c>
      <c r="V17" s="29">
        <v>285</v>
      </c>
      <c r="W17" s="18">
        <f t="shared" si="7"/>
        <v>10664</v>
      </c>
      <c r="X17" s="11">
        <f t="shared" si="3"/>
        <v>253</v>
      </c>
      <c r="Y17" s="18">
        <f t="shared" si="11"/>
        <v>10571</v>
      </c>
      <c r="Z17" s="18">
        <f t="shared" si="4"/>
        <v>32</v>
      </c>
      <c r="AA17" s="29">
        <v>57</v>
      </c>
      <c r="AB17" s="29">
        <v>2</v>
      </c>
      <c r="AC17" s="30">
        <v>7</v>
      </c>
      <c r="AD17" s="29"/>
      <c r="AE17" s="30"/>
      <c r="AF17" s="30"/>
      <c r="AG17" s="30"/>
      <c r="AH17" s="19">
        <f t="shared" si="12"/>
        <v>0</v>
      </c>
    </row>
    <row r="18" spans="1:34" ht="13">
      <c r="A18" s="31" t="s">
        <v>6</v>
      </c>
      <c r="B18" s="58"/>
      <c r="C18" s="59"/>
      <c r="D18" s="59"/>
      <c r="E18" s="60"/>
      <c r="F18" s="33">
        <f>SUM(F4:F17)</f>
        <v>993</v>
      </c>
      <c r="G18" s="50">
        <f>SUM(G17)</f>
        <v>993</v>
      </c>
      <c r="H18" s="50">
        <f>SUM(H17)</f>
        <v>71</v>
      </c>
      <c r="I18" s="50">
        <f>SUM(I17)</f>
        <v>83</v>
      </c>
      <c r="J18" s="23">
        <f>SUM(J4:J17)</f>
        <v>2.6</v>
      </c>
      <c r="K18" s="36">
        <f>F18/SUM(HOUR(J18)+(ROUNDDOWN(J18,0)*24),PRODUCT(MINUTE(J18)/60))</f>
        <v>15.913461538461538</v>
      </c>
      <c r="L18" s="39">
        <f>SUM(L4:L17)/COUNT(F4:F17)</f>
        <v>16.125</v>
      </c>
      <c r="M18" s="49">
        <f>PRODUCT(SUM(M4:M17),1/COUNT(M4:M17))</f>
        <v>57.791666666666664</v>
      </c>
      <c r="N18" s="23">
        <f>SUM(N4:N17)</f>
        <v>3.96875</v>
      </c>
      <c r="O18" s="36">
        <f>F18/SUM(HOUR(N18)+(ROUNDDOWN(N18,0)*24),PRODUCT(MINUTE(N18)/60))</f>
        <v>10.4251968503937</v>
      </c>
      <c r="P18" s="39">
        <f>SUM(P4:P17)/COUNT(F4:F17)</f>
        <v>11.008333333333335</v>
      </c>
      <c r="Q18" s="23">
        <f>SUM(Q4:Q17)</f>
        <v>1.3687499999999999</v>
      </c>
      <c r="R18" s="22"/>
      <c r="S18" s="22">
        <f>ROUND(SUM(S4:S17)/COUNT(S4:S17),0)</f>
        <v>228</v>
      </c>
      <c r="T18" s="22">
        <f>ROUND(SUM(T4:T17)/COUNT(T4:T17),0)</f>
        <v>236</v>
      </c>
      <c r="U18" s="24">
        <f>SUM(U4:U17)</f>
        <v>93</v>
      </c>
      <c r="V18" s="22">
        <f>ROUND(SUM(V4:V17)/COUNT(V4:V17),0)</f>
        <v>889</v>
      </c>
      <c r="W18" s="50">
        <f>SUM(W17)</f>
        <v>10664</v>
      </c>
      <c r="X18" s="22">
        <f>ROUND(SUM(X4:X17)/COUNT(V4:V17),0)</f>
        <v>881</v>
      </c>
      <c r="Y18" s="50">
        <f>SUM(Y17)</f>
        <v>10571</v>
      </c>
      <c r="Z18" s="24">
        <f>SUM(Z4:Z17)</f>
        <v>93</v>
      </c>
      <c r="AA18" s="22">
        <f>ROUND(SUM(AA4:AA17)/COUNT(AA4:AA17),0)</f>
        <v>520</v>
      </c>
      <c r="AB18" s="35">
        <f t="shared" ref="AB18:AG18" si="13">SUM(AB4:AB17)/COUNT(AB4:AB17)</f>
        <v>3.4166666666666665</v>
      </c>
      <c r="AC18" s="35">
        <f t="shared" si="13"/>
        <v>18</v>
      </c>
      <c r="AD18" s="35" t="e">
        <f t="shared" si="13"/>
        <v>#DIV/0!</v>
      </c>
      <c r="AE18" s="35" t="e">
        <f t="shared" si="13"/>
        <v>#DIV/0!</v>
      </c>
      <c r="AF18" s="35" t="e">
        <f t="shared" si="13"/>
        <v>#DIV/0!</v>
      </c>
      <c r="AG18" s="35" t="e">
        <f t="shared" si="13"/>
        <v>#DIV/0!</v>
      </c>
      <c r="AH18" s="35" t="e">
        <f>SUM(AH4:AH17)/COUNT(AG4:AG17)</f>
        <v>#DIV/0!</v>
      </c>
    </row>
    <row r="19" spans="1:34" ht="13">
      <c r="Q19" s="11"/>
      <c r="R19" s="11"/>
      <c r="S19" s="11"/>
      <c r="W19" s="18"/>
      <c r="Y19" s="18"/>
    </row>
    <row r="20" spans="1:34" ht="13">
      <c r="O20" s="11"/>
      <c r="P20" s="11"/>
      <c r="Q20" s="11"/>
      <c r="R20" s="34"/>
      <c r="S20" s="11"/>
      <c r="T20" s="11"/>
      <c r="U20" s="11"/>
      <c r="V20" s="11"/>
      <c r="W20" s="18"/>
      <c r="X20" s="11"/>
      <c r="Y20" s="18"/>
      <c r="Z20" s="11"/>
      <c r="AA20" s="11"/>
    </row>
    <row r="21" spans="1:34" ht="13">
      <c r="N21" s="38"/>
      <c r="O21" s="11"/>
      <c r="P21" s="11"/>
      <c r="Q21" s="37"/>
      <c r="R21" s="37"/>
      <c r="S21" s="11"/>
      <c r="T21" s="11"/>
      <c r="U21" s="11"/>
      <c r="V21" s="11"/>
      <c r="W21" s="11"/>
      <c r="X21" s="11"/>
      <c r="Y21" s="11"/>
      <c r="Z21" s="11"/>
      <c r="AA21" s="11"/>
    </row>
    <row r="22" spans="1:34" ht="13">
      <c r="O22" s="11"/>
      <c r="P22" s="11"/>
      <c r="Q22" s="37"/>
      <c r="R22" s="37"/>
      <c r="S22" s="11"/>
      <c r="T22" s="11"/>
      <c r="U22" s="11"/>
      <c r="V22" s="11"/>
      <c r="W22" s="11"/>
      <c r="X22" s="11"/>
      <c r="Y22" s="11"/>
      <c r="Z22" s="11"/>
      <c r="AA22" s="11"/>
    </row>
    <row r="23" spans="1:34" ht="13">
      <c r="O23" s="11"/>
      <c r="P23" s="11"/>
      <c r="Q23" s="11"/>
      <c r="R23" s="37"/>
      <c r="S23" s="11"/>
      <c r="T23" s="11"/>
      <c r="U23" s="11"/>
      <c r="V23" s="11"/>
      <c r="W23" s="11"/>
      <c r="X23" s="11"/>
      <c r="Y23" s="11"/>
      <c r="Z23" s="11"/>
      <c r="AA23" s="11"/>
    </row>
    <row r="24" spans="1:34"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</sheetData>
  <mergeCells count="4">
    <mergeCell ref="A1:F1"/>
    <mergeCell ref="A2:F2"/>
    <mergeCell ref="G1:AH1"/>
    <mergeCell ref="B18:E18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C75DE-C527-4D3F-B8C8-558FC5700E00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D7FAB-08F0-4A51-BE79-9AB76BDA99A7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2025-11-12T20:11:12Z</dcterms:modified>
</cp:coreProperties>
</file>