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522CF651-A25E-4EBC-A6F8-663BB8DB82D1}" xr6:coauthVersionLast="47" xr6:coauthVersionMax="47" xr10:uidLastSave="{00000000-0000-0000-0000-000000000000}"/>
  <bookViews>
    <workbookView xWindow="-110" yWindow="-110" windowWidth="19420" windowHeight="10420" xr2:uid="{7C475B40-8AFA-4BDD-B9B2-0F24C259C3E9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O8" i="1" s="1"/>
  <c r="O9" i="1" s="1"/>
  <c r="P4" i="1"/>
  <c r="P10" i="1" s="1"/>
  <c r="Q4" i="1"/>
  <c r="R4" i="1" s="1"/>
  <c r="R5" i="1" s="1"/>
  <c r="R6" i="1" s="1"/>
  <c r="R7" i="1" s="1"/>
  <c r="U4" i="1"/>
  <c r="W4" i="1"/>
  <c r="W5" i="1" s="1"/>
  <c r="W6" i="1" s="1"/>
  <c r="W7" i="1" s="1"/>
  <c r="W8" i="1" s="1"/>
  <c r="W9" i="1" s="1"/>
  <c r="X4" i="1"/>
  <c r="Y4" i="1"/>
  <c r="Z4" i="1"/>
  <c r="AH4" i="1"/>
  <c r="AH10" i="1" s="1"/>
  <c r="G5" i="1"/>
  <c r="H5" i="1" s="1"/>
  <c r="K5" i="1"/>
  <c r="K6" i="1" s="1"/>
  <c r="K7" i="1" s="1"/>
  <c r="K8" i="1" s="1"/>
  <c r="K9" i="1" s="1"/>
  <c r="L5" i="1"/>
  <c r="P5" i="1"/>
  <c r="Q5" i="1"/>
  <c r="U5" i="1"/>
  <c r="X5" i="1"/>
  <c r="Y5" i="1" s="1"/>
  <c r="Y6" i="1" s="1"/>
  <c r="Y7" i="1" s="1"/>
  <c r="Y8" i="1" s="1"/>
  <c r="Y9" i="1" s="1"/>
  <c r="AH5" i="1"/>
  <c r="L6" i="1"/>
  <c r="L10" i="1" s="1"/>
  <c r="P6" i="1"/>
  <c r="Q6" i="1"/>
  <c r="U6" i="1"/>
  <c r="U10" i="1" s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F10" i="1"/>
  <c r="O10" i="1" s="1"/>
  <c r="J10" i="1"/>
  <c r="K10" i="1"/>
  <c r="M10" i="1"/>
  <c r="N10" i="1"/>
  <c r="S10" i="1"/>
  <c r="T10" i="1"/>
  <c r="V10" i="1"/>
  <c r="AA10" i="1"/>
  <c r="AB10" i="1"/>
  <c r="AC10" i="1"/>
  <c r="AD10" i="1"/>
  <c r="AE10" i="1"/>
  <c r="AF10" i="1"/>
  <c r="AG10" i="1"/>
  <c r="R8" i="1" l="1"/>
  <c r="R9" i="1"/>
  <c r="Q10" i="1"/>
  <c r="Z5" i="1"/>
  <c r="Z10" i="1" s="1"/>
  <c r="G6" i="1"/>
  <c r="X10" i="1"/>
  <c r="I5" i="1"/>
  <c r="I6" i="1" l="1"/>
  <c r="G7" i="1"/>
  <c r="H6" i="1"/>
  <c r="I7" i="1" l="1"/>
  <c r="G8" i="1"/>
  <c r="H7" i="1"/>
  <c r="G9" i="1" l="1"/>
  <c r="I8" i="1"/>
  <c r="H8" i="1"/>
  <c r="G10" i="1" l="1"/>
  <c r="H9" i="1"/>
  <c r="H10" i="1" s="1"/>
  <c r="I9" i="1"/>
  <c r="I10" i="1" s="1"/>
</calcChain>
</file>

<file path=xl/sharedStrings.xml><?xml version="1.0" encoding="utf-8"?>
<sst xmlns="http://schemas.openxmlformats.org/spreadsheetml/2006/main" count="61" uniqueCount="56">
  <si>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</si>
  <si>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</si>
  <si>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</si>
  <si>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</si>
  <si>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</si>
  <si>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</si>
  <si>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</si>
  <si>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</si>
  <si>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</si>
  <si>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</si>
  <si>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</si>
  <si>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</si>
  <si>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</si>
  <si>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</si>
  <si>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</si>
  <si>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</si>
  <si>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</si>
  <si>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</si>
  <si>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</si>
  <si>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</si>
  <si>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</si>
  <si>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</si>
  <si>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</si>
  <si>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</si>
  <si>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</si>
  <si>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</si>
  <si>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</si>
  <si>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</si>
  <si>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</si>
  <si>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</si>
  <si>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</si>
  <si>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</si>
  <si>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</si>
  <si>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</si>
  <si>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</si>
  <si>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Lyon - Cluny - Autun - Vézelay - Sens - Paris (8.-13.11.2010)</t>
  </si>
  <si>
    <r>
      <t xml:space="preserve">Statistik </t>
    </r>
    <r>
      <rPr>
        <b/>
        <sz val="20"/>
        <rFont val="Arial"/>
        <family val="2"/>
      </rPr>
      <t>Lyon - Cluny - Autun - Vézelay - Sens - Paris (8.-13.11.2010)</t>
    </r>
  </si>
  <si>
    <t>Lyon</t>
  </si>
  <si>
    <t>Villefranche-sur-Saône - Col de Brouilly (335 m) - Beaujeu - Col de Crie (622 m)</t>
  </si>
  <si>
    <t>Mazille</t>
  </si>
  <si>
    <t>Cluny - Taizé - Givry</t>
  </si>
  <si>
    <t>Autun</t>
  </si>
  <si>
    <t>Ouroux-en-Morvan</t>
  </si>
  <si>
    <t>Vézelay</t>
  </si>
  <si>
    <t>Auxerre - Migennes</t>
  </si>
  <si>
    <t>Villeneuve-sur-Yonne</t>
  </si>
  <si>
    <t>Sens - Vallery</t>
  </si>
  <si>
    <t>Fontainebleau</t>
  </si>
  <si>
    <t>Corbeil-Essonnes</t>
  </si>
  <si>
    <t>Paris</t>
  </si>
  <si>
    <t>01.</t>
  </si>
  <si>
    <t>02.</t>
  </si>
  <si>
    <t>03.</t>
  </si>
  <si>
    <t>04.</t>
  </si>
  <si>
    <t>05.</t>
  </si>
  <si>
    <t>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</si>
</sst>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4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1FDF-499A-4CF6-8A63-94E77338623D}">
  <sheetPr codeName="Tabelle1"/>
  <dimension ref="A1:AH1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52" t="s">
        <v>35</v>
      </c>
      <c r="B1" s="53"/>
      <c r="C1" s="53"/>
      <c r="D1" s="53"/>
      <c r="E1" s="53"/>
      <c r="F1" s="54"/>
      <c r="G1" s="56" t="s">
        <v>36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25.5">
      <c r="A4" s="50" t="s">
        <v>50</v>
      </c>
      <c r="B4" s="48">
        <v>40490</v>
      </c>
      <c r="C4" s="49" t="s">
        <v>37</v>
      </c>
      <c r="D4" s="6" t="s">
        <v>38</v>
      </c>
      <c r="E4" s="4" t="s">
        <v>39</v>
      </c>
      <c r="F4" s="46">
        <v>107</v>
      </c>
      <c r="G4" s="13">
        <f>SUM(F4)</f>
        <v>107</v>
      </c>
      <c r="H4" s="14">
        <f>ROUND(PRODUCT(G4/1),0)</f>
        <v>107</v>
      </c>
      <c r="I4" s="14">
        <f>ROUND(PRODUCT(G4/COUNT(F4:F4)),0)</f>
        <v>107</v>
      </c>
      <c r="J4" s="39">
        <v>0.27569444444444446</v>
      </c>
      <c r="K4" s="20">
        <f>SUM(J4)</f>
        <v>0.27569444444444446</v>
      </c>
      <c r="L4" s="43">
        <f t="shared" ref="L4:L9" si="0">IF(F4=0,0,ROUND(PRODUCT(F4/SUM(HOUR(J4),PRODUCT(MINUTE(J4)/60))),1))</f>
        <v>16.2</v>
      </c>
      <c r="M4" s="34">
        <v>51</v>
      </c>
      <c r="N4" s="39">
        <v>0.375</v>
      </c>
      <c r="O4" s="20">
        <f>SUM(N4)</f>
        <v>0.375</v>
      </c>
      <c r="P4" s="43">
        <f t="shared" ref="P4:P9" si="1">IF(F4=0,0,ROUND(PRODUCT(F4/SUM(HOUR(N4),PRODUCT(MINUTE(N4)/60))),1))</f>
        <v>11.9</v>
      </c>
      <c r="Q4" s="20">
        <f t="shared" ref="Q4:Q9" si="2">SUM(N4,-J4)</f>
        <v>9.9305555555555536E-2</v>
      </c>
      <c r="R4" s="20">
        <f>SUM(Q4)</f>
        <v>9.9305555555555536E-2</v>
      </c>
      <c r="S4" s="14">
        <v>200</v>
      </c>
      <c r="T4" s="11">
        <v>389</v>
      </c>
      <c r="U4" s="15">
        <f t="shared" ref="U4:U9" si="3">SUM(-S4,T4)</f>
        <v>189</v>
      </c>
      <c r="V4" s="14">
        <v>1109</v>
      </c>
      <c r="W4" s="15">
        <f>SUM(V4)</f>
        <v>1109</v>
      </c>
      <c r="X4" s="14">
        <f t="shared" ref="X4:X9" si="4">SUM(S4,-T4,V4)</f>
        <v>920</v>
      </c>
      <c r="Y4" s="15">
        <f>SUM(X4)</f>
        <v>920</v>
      </c>
      <c r="Z4" s="15">
        <f t="shared" ref="Z4:Z9" si="5">SUM(V4,-X4)</f>
        <v>189</v>
      </c>
      <c r="AA4" s="14">
        <v>622</v>
      </c>
      <c r="AB4" s="14">
        <v>3</v>
      </c>
      <c r="AC4" s="14">
        <v>14</v>
      </c>
      <c r="AD4" s="14"/>
      <c r="AE4" s="14"/>
      <c r="AF4" s="14">
        <v>2</v>
      </c>
      <c r="AG4" s="14">
        <v>9</v>
      </c>
      <c r="AH4" s="16">
        <f t="shared" ref="AH4:AH9" si="6">SUM(AG4,-AF4)</f>
        <v>7</v>
      </c>
    </row>
    <row r="5" spans="1:34" ht="13">
      <c r="A5" s="51" t="s">
        <v>51</v>
      </c>
      <c r="B5" s="32">
        <v>40491</v>
      </c>
      <c r="C5" s="5" t="s">
        <v>39</v>
      </c>
      <c r="D5" s="6" t="s">
        <v>40</v>
      </c>
      <c r="E5" s="4" t="s">
        <v>41</v>
      </c>
      <c r="F5" s="46">
        <v>105</v>
      </c>
      <c r="G5" s="17">
        <f>SUM(G4,F5)</f>
        <v>212</v>
      </c>
      <c r="H5" s="11">
        <f>ROUND(PRODUCT(G5/2),0)</f>
        <v>106</v>
      </c>
      <c r="I5" s="11">
        <f>ROUND(PRODUCT(G5/COUNT(F4:F5)),0)</f>
        <v>106</v>
      </c>
      <c r="J5" s="40">
        <v>0.25555555555555559</v>
      </c>
      <c r="K5" s="21">
        <f>SUM(J5,K4)</f>
        <v>0.53125</v>
      </c>
      <c r="L5" s="43">
        <f t="shared" si="0"/>
        <v>17.100000000000001</v>
      </c>
      <c r="M5" s="35">
        <v>60.5</v>
      </c>
      <c r="N5" s="40">
        <v>0.375</v>
      </c>
      <c r="O5" s="21">
        <f>SUM(N5,O4)</f>
        <v>0.75</v>
      </c>
      <c r="P5" s="43">
        <f t="shared" si="1"/>
        <v>11.7</v>
      </c>
      <c r="Q5" s="21">
        <f t="shared" si="2"/>
        <v>0.11944444444444441</v>
      </c>
      <c r="R5" s="21">
        <f>SUM(Q5,R4)</f>
        <v>0.21874999999999994</v>
      </c>
      <c r="S5" s="11">
        <v>389</v>
      </c>
      <c r="T5" s="11">
        <v>335</v>
      </c>
      <c r="U5" s="18">
        <f t="shared" si="3"/>
        <v>-54</v>
      </c>
      <c r="V5" s="29">
        <v>880</v>
      </c>
      <c r="W5" s="18">
        <f>SUM(W4,V5)</f>
        <v>1989</v>
      </c>
      <c r="X5" s="11">
        <f t="shared" si="4"/>
        <v>934</v>
      </c>
      <c r="Y5" s="18">
        <f>SUM(Y4,X5)</f>
        <v>1854</v>
      </c>
      <c r="Z5" s="18">
        <f t="shared" si="5"/>
        <v>-54</v>
      </c>
      <c r="AA5" s="11">
        <v>524</v>
      </c>
      <c r="AB5" s="11">
        <v>2</v>
      </c>
      <c r="AC5" s="30">
        <v>13</v>
      </c>
      <c r="AD5" s="29"/>
      <c r="AE5" s="30"/>
      <c r="AF5" s="30">
        <v>6</v>
      </c>
      <c r="AG5" s="30">
        <v>14</v>
      </c>
      <c r="AH5" s="19">
        <f t="shared" si="6"/>
        <v>8</v>
      </c>
    </row>
    <row r="6" spans="1:34" ht="13">
      <c r="A6" s="51" t="s">
        <v>52</v>
      </c>
      <c r="B6" s="32">
        <v>40492</v>
      </c>
      <c r="C6" s="5" t="s">
        <v>41</v>
      </c>
      <c r="D6" s="6" t="s">
        <v>42</v>
      </c>
      <c r="E6" s="4" t="s">
        <v>43</v>
      </c>
      <c r="F6" s="46">
        <v>93</v>
      </c>
      <c r="G6" s="17">
        <f>SUM(G5,F6)</f>
        <v>305</v>
      </c>
      <c r="H6" s="11">
        <f>ROUND(PRODUCT(G6/3),0)</f>
        <v>102</v>
      </c>
      <c r="I6" s="11">
        <f>ROUND(PRODUCT(G6/COUNT(F4:F6)),0)</f>
        <v>102</v>
      </c>
      <c r="J6" s="40">
        <v>0.24444444444444446</v>
      </c>
      <c r="K6" s="21">
        <f>SUM(J6,K5)</f>
        <v>0.77569444444444446</v>
      </c>
      <c r="L6" s="43">
        <f t="shared" si="0"/>
        <v>15.9</v>
      </c>
      <c r="M6" s="35">
        <v>42</v>
      </c>
      <c r="N6" s="40">
        <v>0.36458333333333331</v>
      </c>
      <c r="O6" s="21">
        <f>SUM(N6,O5)</f>
        <v>1.1145833333333333</v>
      </c>
      <c r="P6" s="43">
        <f t="shared" si="1"/>
        <v>10.6</v>
      </c>
      <c r="Q6" s="21">
        <f t="shared" si="2"/>
        <v>0.12013888888888885</v>
      </c>
      <c r="R6" s="21">
        <f>SUM(Q6,R5)</f>
        <v>0.3388888888888888</v>
      </c>
      <c r="S6" s="11">
        <v>335</v>
      </c>
      <c r="T6" s="29">
        <v>300</v>
      </c>
      <c r="U6" s="18">
        <f t="shared" si="3"/>
        <v>-35</v>
      </c>
      <c r="V6" s="29">
        <v>951</v>
      </c>
      <c r="W6" s="18">
        <f>SUM(W5,V6)</f>
        <v>2940</v>
      </c>
      <c r="X6" s="11">
        <f t="shared" si="4"/>
        <v>986</v>
      </c>
      <c r="Y6" s="18">
        <f>SUM(Y5,X6)</f>
        <v>2840</v>
      </c>
      <c r="Z6" s="18">
        <f t="shared" si="5"/>
        <v>-35</v>
      </c>
      <c r="AA6" s="11">
        <v>700</v>
      </c>
      <c r="AB6" s="11">
        <v>3</v>
      </c>
      <c r="AC6" s="30">
        <v>12</v>
      </c>
      <c r="AD6" s="29"/>
      <c r="AE6" s="30"/>
      <c r="AF6" s="30">
        <v>4</v>
      </c>
      <c r="AG6" s="30">
        <v>10</v>
      </c>
      <c r="AH6" s="19">
        <f t="shared" si="6"/>
        <v>6</v>
      </c>
    </row>
    <row r="7" spans="1:34" ht="13">
      <c r="A7" s="51" t="s">
        <v>53</v>
      </c>
      <c r="B7" s="32">
        <v>40493</v>
      </c>
      <c r="C7" s="5" t="s">
        <v>43</v>
      </c>
      <c r="D7" s="6" t="s">
        <v>44</v>
      </c>
      <c r="E7" s="4" t="s">
        <v>45</v>
      </c>
      <c r="F7" s="46">
        <v>103</v>
      </c>
      <c r="G7" s="17">
        <f>SUM(G6,F7)</f>
        <v>408</v>
      </c>
      <c r="H7" s="11">
        <f>ROUND(PRODUCT(G7/4),0)</f>
        <v>102</v>
      </c>
      <c r="I7" s="11">
        <f>ROUND(PRODUCT(G7/COUNT(F4:F7)),0)</f>
        <v>102</v>
      </c>
      <c r="J7" s="40">
        <v>0.21805555555555556</v>
      </c>
      <c r="K7" s="21">
        <f>SUM(J7,K6)</f>
        <v>0.99375000000000002</v>
      </c>
      <c r="L7" s="43">
        <f t="shared" si="0"/>
        <v>19.7</v>
      </c>
      <c r="M7" s="36">
        <v>44</v>
      </c>
      <c r="N7" s="40">
        <v>0.32291666666666669</v>
      </c>
      <c r="O7" s="21">
        <f>SUM(N7,O6)</f>
        <v>1.4375</v>
      </c>
      <c r="P7" s="43">
        <f t="shared" si="1"/>
        <v>13.3</v>
      </c>
      <c r="Q7" s="21">
        <f t="shared" si="2"/>
        <v>0.10486111111111113</v>
      </c>
      <c r="R7" s="21">
        <f>SUM(Q7,R6)</f>
        <v>0.44374999999999992</v>
      </c>
      <c r="S7" s="29">
        <v>300</v>
      </c>
      <c r="T7" s="29">
        <v>100</v>
      </c>
      <c r="U7" s="18">
        <f t="shared" si="3"/>
        <v>-200</v>
      </c>
      <c r="V7" s="29">
        <v>460</v>
      </c>
      <c r="W7" s="18">
        <f>SUM(W6,V7)</f>
        <v>3400</v>
      </c>
      <c r="X7" s="11">
        <f t="shared" si="4"/>
        <v>660</v>
      </c>
      <c r="Y7" s="18">
        <f>SUM(Y6,X7)</f>
        <v>3500</v>
      </c>
      <c r="Z7" s="18">
        <f t="shared" si="5"/>
        <v>-200</v>
      </c>
      <c r="AA7" s="29">
        <v>322</v>
      </c>
      <c r="AB7" s="29">
        <v>2</v>
      </c>
      <c r="AC7" s="30">
        <v>13</v>
      </c>
      <c r="AD7" s="29"/>
      <c r="AE7" s="30"/>
      <c r="AF7" s="30">
        <v>5</v>
      </c>
      <c r="AG7" s="30">
        <v>9</v>
      </c>
      <c r="AH7" s="19">
        <f t="shared" si="6"/>
        <v>4</v>
      </c>
    </row>
    <row r="8" spans="1:34" ht="13">
      <c r="A8" s="51" t="s">
        <v>54</v>
      </c>
      <c r="B8" s="32">
        <v>40494</v>
      </c>
      <c r="C8" s="5" t="s">
        <v>45</v>
      </c>
      <c r="D8" s="6" t="s">
        <v>46</v>
      </c>
      <c r="E8" s="4" t="s">
        <v>47</v>
      </c>
      <c r="F8" s="46">
        <v>75</v>
      </c>
      <c r="G8" s="17">
        <f>SUM(G7,F8)</f>
        <v>483</v>
      </c>
      <c r="H8" s="11">
        <f>ROUND(PRODUCT(G8/5),0)</f>
        <v>97</v>
      </c>
      <c r="I8" s="11">
        <f>ROUND(PRODUCT(G8/COUNT(F4:F8)),0)</f>
        <v>97</v>
      </c>
      <c r="J8" s="40">
        <v>0.17499999999999999</v>
      </c>
      <c r="K8" s="21">
        <f>SUM(J8,K7)</f>
        <v>1.16875</v>
      </c>
      <c r="L8" s="43">
        <f t="shared" si="0"/>
        <v>17.899999999999999</v>
      </c>
      <c r="M8" s="36">
        <v>46</v>
      </c>
      <c r="N8" s="40">
        <v>0.29166666666666669</v>
      </c>
      <c r="O8" s="21">
        <f>SUM(N8,O7)</f>
        <v>1.7291666666666667</v>
      </c>
      <c r="P8" s="43">
        <f t="shared" si="1"/>
        <v>10.7</v>
      </c>
      <c r="Q8" s="21">
        <f t="shared" si="2"/>
        <v>0.1166666666666667</v>
      </c>
      <c r="R8" s="21">
        <f>SUM(Q8,R7)</f>
        <v>0.56041666666666656</v>
      </c>
      <c r="S8" s="29">
        <v>100</v>
      </c>
      <c r="T8" s="29">
        <v>77</v>
      </c>
      <c r="U8" s="18">
        <f t="shared" si="3"/>
        <v>-23</v>
      </c>
      <c r="V8" s="29">
        <v>530</v>
      </c>
      <c r="W8" s="18">
        <f>SUM(W7,V8)</f>
        <v>3930</v>
      </c>
      <c r="X8" s="11">
        <f t="shared" si="4"/>
        <v>553</v>
      </c>
      <c r="Y8" s="18">
        <f>SUM(Y7,X8)</f>
        <v>4053</v>
      </c>
      <c r="Z8" s="18">
        <f t="shared" si="5"/>
        <v>-23</v>
      </c>
      <c r="AA8" s="29">
        <v>191</v>
      </c>
      <c r="AB8" s="29">
        <v>2</v>
      </c>
      <c r="AC8" s="30">
        <v>10</v>
      </c>
      <c r="AD8" s="29"/>
      <c r="AE8" s="30"/>
      <c r="AF8" s="30">
        <v>12</v>
      </c>
      <c r="AG8" s="30">
        <v>15</v>
      </c>
      <c r="AH8" s="19">
        <f t="shared" si="6"/>
        <v>3</v>
      </c>
    </row>
    <row r="9" spans="1:34" ht="13">
      <c r="A9" s="51" t="s">
        <v>55</v>
      </c>
      <c r="B9" s="32">
        <v>40495</v>
      </c>
      <c r="C9" s="5" t="s">
        <v>47</v>
      </c>
      <c r="D9" s="6" t="s">
        <v>48</v>
      </c>
      <c r="E9" s="4" t="s">
        <v>49</v>
      </c>
      <c r="F9" s="46">
        <v>79</v>
      </c>
      <c r="G9" s="17">
        <f>SUM(G8,F9)</f>
        <v>562</v>
      </c>
      <c r="H9" s="11">
        <f>ROUND(PRODUCT(G9/6),0)</f>
        <v>94</v>
      </c>
      <c r="I9" s="11">
        <f>ROUND(PRODUCT(G9/COUNT(F4:F9)),0)</f>
        <v>94</v>
      </c>
      <c r="J9" s="40">
        <v>0.18402777777777779</v>
      </c>
      <c r="K9" s="21">
        <f>SUM(J9,K8)</f>
        <v>1.3527777777777779</v>
      </c>
      <c r="L9" s="43">
        <f t="shared" si="0"/>
        <v>17.899999999999999</v>
      </c>
      <c r="M9" s="36">
        <v>37.5</v>
      </c>
      <c r="N9" s="40">
        <v>0.25</v>
      </c>
      <c r="O9" s="21">
        <f>SUM(N9,O8)</f>
        <v>1.9791666666666667</v>
      </c>
      <c r="P9" s="43">
        <f t="shared" si="1"/>
        <v>13.2</v>
      </c>
      <c r="Q9" s="21">
        <f t="shared" si="2"/>
        <v>6.597222222222221E-2</v>
      </c>
      <c r="R9" s="21">
        <f>SUM(Q9,R8)</f>
        <v>0.62638888888888877</v>
      </c>
      <c r="S9" s="29">
        <v>77</v>
      </c>
      <c r="T9" s="29">
        <v>55</v>
      </c>
      <c r="U9" s="18">
        <f t="shared" si="3"/>
        <v>-22</v>
      </c>
      <c r="V9" s="29">
        <v>349</v>
      </c>
      <c r="W9" s="18">
        <f>SUM(W8,V9)</f>
        <v>4279</v>
      </c>
      <c r="X9" s="11">
        <f t="shared" si="4"/>
        <v>371</v>
      </c>
      <c r="Y9" s="18">
        <f>SUM(Y8,X9)</f>
        <v>4424</v>
      </c>
      <c r="Z9" s="18">
        <f t="shared" si="5"/>
        <v>-22</v>
      </c>
      <c r="AA9" s="29">
        <v>131</v>
      </c>
      <c r="AB9" s="29">
        <v>2</v>
      </c>
      <c r="AC9" s="30">
        <v>8</v>
      </c>
      <c r="AD9" s="29"/>
      <c r="AE9" s="30"/>
      <c r="AF9" s="30">
        <v>15</v>
      </c>
      <c r="AG9" s="30">
        <v>16</v>
      </c>
      <c r="AH9" s="19">
        <f t="shared" si="6"/>
        <v>1</v>
      </c>
    </row>
    <row r="10" spans="1:34" ht="13">
      <c r="A10" s="31" t="s">
        <v>5</v>
      </c>
      <c r="B10" s="59"/>
      <c r="C10" s="60"/>
      <c r="D10" s="60"/>
      <c r="E10" s="61"/>
      <c r="F10" s="47">
        <f>SUM(F4:F9)</f>
        <v>562</v>
      </c>
      <c r="G10" s="22">
        <f>SUM(G9)</f>
        <v>562</v>
      </c>
      <c r="H10" s="22">
        <f>SUM(H9)</f>
        <v>94</v>
      </c>
      <c r="I10" s="22">
        <f>SUM(I9)</f>
        <v>94</v>
      </c>
      <c r="J10" s="23">
        <f>SUM(J4:J9)</f>
        <v>1.3527777777777779</v>
      </c>
      <c r="K10" s="38">
        <f>F10/SUM(HOUR(J10)+(ROUNDDOWN(J10,0)*24),PRODUCT(MINUTE(J10)/60))</f>
        <v>17.310061601642708</v>
      </c>
      <c r="L10" s="45">
        <f>SUM(L4:L9)/COUNT(F4:F9)</f>
        <v>17.45</v>
      </c>
      <c r="M10" s="44">
        <f>PRODUCT(SUM(M4:M9),1/COUNT(M4:M9))</f>
        <v>46.833333333333329</v>
      </c>
      <c r="N10" s="23">
        <f>SUM(N4:N9)</f>
        <v>1.9791666666666667</v>
      </c>
      <c r="O10" s="38">
        <f>F10/SUM(HOUR(N10)+(ROUNDDOWN(N10,0)*24),PRODUCT(MINUTE(N10)/60))</f>
        <v>11.831578947368421</v>
      </c>
      <c r="P10" s="45">
        <f>SUM(P4:P9)/COUNT(F4:F9)</f>
        <v>11.9</v>
      </c>
      <c r="Q10" s="23">
        <f>SUM(Q4:Q9)</f>
        <v>0.62638888888888877</v>
      </c>
      <c r="R10" s="22"/>
      <c r="S10" s="22">
        <f>ROUND(SUM(S4:S9)/COUNT(S4:S9),0)</f>
        <v>234</v>
      </c>
      <c r="T10" s="22">
        <f>ROUND(SUM(T4:T9)/COUNT(T4:T9),0)</f>
        <v>209</v>
      </c>
      <c r="U10" s="24">
        <f>SUM(U4:U9)</f>
        <v>-145</v>
      </c>
      <c r="V10" s="22">
        <f>ROUND(SUM(V4:V9)/COUNT(V4:V9),0)</f>
        <v>713</v>
      </c>
      <c r="W10" s="22"/>
      <c r="X10" s="22">
        <f>ROUND(SUM(X4:X9)/COUNT(V4:V9),0)</f>
        <v>737</v>
      </c>
      <c r="Y10" s="22"/>
      <c r="Z10" s="24">
        <f>SUM(Z4:Z9)</f>
        <v>-145</v>
      </c>
      <c r="AA10" s="22">
        <f>ROUND(SUM(AA4:AA9)/COUNT(AA4:AA9),0)</f>
        <v>415</v>
      </c>
      <c r="AB10" s="37">
        <f t="shared" ref="AB10:AG10" si="7">SUM(AB4:AB9)/COUNT(AB4:AB9)</f>
        <v>2.3333333333333335</v>
      </c>
      <c r="AC10" s="37">
        <f t="shared" si="7"/>
        <v>11.666666666666666</v>
      </c>
      <c r="AD10" s="37" t="e">
        <f t="shared" si="7"/>
        <v>#DIV/0!</v>
      </c>
      <c r="AE10" s="37" t="e">
        <f t="shared" si="7"/>
        <v>#DIV/0!</v>
      </c>
      <c r="AF10" s="37">
        <f t="shared" si="7"/>
        <v>7.333333333333333</v>
      </c>
      <c r="AG10" s="37">
        <f t="shared" si="7"/>
        <v>12.166666666666666</v>
      </c>
      <c r="AH10" s="37">
        <f>SUM(AH4:AH9)/COUNT(AG4:AG9)</f>
        <v>4.833333333333333</v>
      </c>
    </row>
    <row r="11" spans="1:34" ht="13">
      <c r="Q11" s="11"/>
      <c r="R11" s="11"/>
      <c r="S11" s="11"/>
      <c r="W11" s="18"/>
      <c r="Y11" s="18"/>
    </row>
    <row r="12" spans="1:34" ht="13">
      <c r="O12" s="11"/>
      <c r="P12" s="11"/>
      <c r="Q12" s="11"/>
      <c r="R12" s="33"/>
      <c r="S12" s="11"/>
      <c r="T12" s="11"/>
      <c r="U12" s="11"/>
      <c r="V12" s="11"/>
      <c r="W12" s="18"/>
      <c r="X12" s="11"/>
      <c r="Y12" s="18"/>
      <c r="Z12" s="11"/>
      <c r="AA12" s="11"/>
    </row>
    <row r="13" spans="1:34" ht="13">
      <c r="N13" s="42"/>
      <c r="O13" s="11"/>
      <c r="P13" s="11"/>
      <c r="Q13" s="41"/>
      <c r="R13" s="41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41"/>
      <c r="R14" s="41"/>
      <c r="S14" s="11"/>
      <c r="T14" s="11"/>
      <c r="U14" s="11"/>
      <c r="V14" s="11"/>
      <c r="W14" s="11"/>
      <c r="X14" s="11"/>
      <c r="Y14" s="11"/>
      <c r="Z14" s="11"/>
      <c r="AA14" s="11"/>
    </row>
    <row r="15" spans="1:34" ht="13">
      <c r="O15" s="11"/>
      <c r="P15" s="11"/>
      <c r="Q15" s="11"/>
      <c r="R15" s="41"/>
      <c r="S15" s="11"/>
      <c r="T15" s="11"/>
      <c r="U15" s="11"/>
      <c r="V15" s="11"/>
      <c r="W15" s="11"/>
      <c r="X15" s="11"/>
      <c r="Y15" s="11"/>
      <c r="Z15" s="11"/>
      <c r="AA15" s="11"/>
    </row>
    <row r="16" spans="1:34"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</sheetData>
  <mergeCells count="4">
    <mergeCell ref="A1:F1"/>
    <mergeCell ref="A2:F2"/>
    <mergeCell ref="G1:AH1"/>
    <mergeCell ref="B10:E1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AAA1-3501-4E2A-9994-2F3F5E9B0D00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94B6-3FE3-46E8-80F3-D6AC0A191A1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2025-11-12T20:10:02Z</dcterms:modified>
</cp:coreProperties>
</file>