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30E6D57-3035-4D6E-AC6F-67FD8A108307}" xr6:coauthVersionLast="47" xr6:coauthVersionMax="47" xr10:uidLastSave="{00000000-0000-0000-0000-000000000000}"/>
  <bookViews>
    <workbookView xWindow="-110" yWindow="-110" windowWidth="19420" windowHeight="10420" xr2:uid="{061102EF-1DA7-4044-B0D8-5B6D87631FC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P4" i="1"/>
  <c r="P8" i="1" s="1"/>
  <c r="Q4" i="1"/>
  <c r="R4" i="1" s="1"/>
  <c r="U4" i="1"/>
  <c r="W4" i="1"/>
  <c r="W5" i="1" s="1"/>
  <c r="W6" i="1" s="1"/>
  <c r="W7" i="1" s="1"/>
  <c r="X4" i="1"/>
  <c r="Y4" i="1"/>
  <c r="Y5" i="1" s="1"/>
  <c r="Y6" i="1" s="1"/>
  <c r="Y7" i="1" s="1"/>
  <c r="Z4" i="1"/>
  <c r="AH4" i="1"/>
  <c r="AH8" i="1" s="1"/>
  <c r="G5" i="1"/>
  <c r="H5" i="1" s="1"/>
  <c r="K5" i="1"/>
  <c r="K6" i="1" s="1"/>
  <c r="K7" i="1" s="1"/>
  <c r="L5" i="1"/>
  <c r="P5" i="1"/>
  <c r="Q5" i="1"/>
  <c r="U5" i="1"/>
  <c r="X5" i="1"/>
  <c r="Z5" i="1" s="1"/>
  <c r="Z8" i="1" s="1"/>
  <c r="AH5" i="1"/>
  <c r="G6" i="1"/>
  <c r="I6" i="1" s="1"/>
  <c r="L6" i="1"/>
  <c r="L8" i="1" s="1"/>
  <c r="P6" i="1"/>
  <c r="Q6" i="1"/>
  <c r="U6" i="1"/>
  <c r="X6" i="1"/>
  <c r="Z6" i="1"/>
  <c r="AH6" i="1"/>
  <c r="L7" i="1"/>
  <c r="P7" i="1"/>
  <c r="Q7" i="1"/>
  <c r="U7" i="1"/>
  <c r="U8" i="1" s="1"/>
  <c r="X7" i="1"/>
  <c r="Z7" i="1"/>
  <c r="AH7" i="1"/>
  <c r="F8" i="1"/>
  <c r="K8" i="1" s="1"/>
  <c r="J8" i="1"/>
  <c r="M8" i="1"/>
  <c r="N8" i="1"/>
  <c r="O8" i="1"/>
  <c r="S8" i="1"/>
  <c r="T8" i="1"/>
  <c r="V8" i="1"/>
  <c r="AA8" i="1"/>
  <c r="AB8" i="1"/>
  <c r="AC8" i="1"/>
  <c r="AD8" i="1"/>
  <c r="AE8" i="1"/>
  <c r="AF8" i="1"/>
  <c r="AG8" i="1"/>
  <c r="G13" i="1"/>
  <c r="I13" i="1" s="1"/>
  <c r="K13" i="1"/>
  <c r="K14" i="1" s="1"/>
  <c r="K15" i="1" s="1"/>
  <c r="K16" i="1" s="1"/>
  <c r="K17" i="1" s="1"/>
  <c r="L13" i="1"/>
  <c r="L18" i="1" s="1"/>
  <c r="O13" i="1"/>
  <c r="P13" i="1"/>
  <c r="Q13" i="1"/>
  <c r="Q18" i="1" s="1"/>
  <c r="R13" i="1"/>
  <c r="R14" i="1" s="1"/>
  <c r="U13" i="1"/>
  <c r="W13" i="1"/>
  <c r="X13" i="1"/>
  <c r="Z13" i="1" s="1"/>
  <c r="Y13" i="1"/>
  <c r="Y14" i="1" s="1"/>
  <c r="Y15" i="1" s="1"/>
  <c r="Y16" i="1" s="1"/>
  <c r="Y17" i="1" s="1"/>
  <c r="AH13" i="1"/>
  <c r="L14" i="1"/>
  <c r="O14" i="1"/>
  <c r="O15" i="1" s="1"/>
  <c r="O16" i="1" s="1"/>
  <c r="O17" i="1" s="1"/>
  <c r="P14" i="1"/>
  <c r="Q14" i="1"/>
  <c r="U14" i="1"/>
  <c r="U18" i="1" s="1"/>
  <c r="W14" i="1"/>
  <c r="X14" i="1"/>
  <c r="Z14" i="1"/>
  <c r="AH14" i="1"/>
  <c r="L15" i="1"/>
  <c r="P15" i="1"/>
  <c r="P18" i="1" s="1"/>
  <c r="Q15" i="1"/>
  <c r="R15" i="1" s="1"/>
  <c r="U15" i="1"/>
  <c r="W15" i="1"/>
  <c r="W16" i="1" s="1"/>
  <c r="W17" i="1" s="1"/>
  <c r="X15" i="1"/>
  <c r="Z15" i="1"/>
  <c r="AH15" i="1"/>
  <c r="L16" i="1"/>
  <c r="P16" i="1"/>
  <c r="Q16" i="1"/>
  <c r="R16" i="1" s="1"/>
  <c r="R17" i="1" s="1"/>
  <c r="U16" i="1"/>
  <c r="X16" i="1"/>
  <c r="Z16" i="1" s="1"/>
  <c r="AH16" i="1"/>
  <c r="L17" i="1"/>
  <c r="P17" i="1"/>
  <c r="Q17" i="1"/>
  <c r="U17" i="1"/>
  <c r="X17" i="1"/>
  <c r="Z17" i="1" s="1"/>
  <c r="AH17" i="1"/>
  <c r="F18" i="1"/>
  <c r="J18" i="1"/>
  <c r="K18" i="1"/>
  <c r="M18" i="1"/>
  <c r="N18" i="1"/>
  <c r="O18" i="1"/>
  <c r="S18" i="1"/>
  <c r="T18" i="1"/>
  <c r="V18" i="1"/>
  <c r="AA18" i="1"/>
  <c r="AB18" i="1"/>
  <c r="AC18" i="1"/>
  <c r="AD18" i="1"/>
  <c r="AE18" i="1"/>
  <c r="AF18" i="1"/>
  <c r="AG18" i="1"/>
  <c r="AH18" i="1"/>
  <c r="Z18" i="1" l="1"/>
  <c r="R5" i="1"/>
  <c r="R6" i="1" s="1"/>
  <c r="R7" i="1" s="1"/>
  <c r="H13" i="1"/>
  <c r="Q8" i="1"/>
  <c r="H6" i="1"/>
  <c r="G14" i="1"/>
  <c r="X8" i="1"/>
  <c r="G7" i="1"/>
  <c r="X18" i="1"/>
  <c r="I5" i="1"/>
  <c r="G8" i="1" l="1"/>
  <c r="I7" i="1"/>
  <c r="I8" i="1" s="1"/>
  <c r="H7" i="1"/>
  <c r="H8" i="1" s="1"/>
  <c r="H14" i="1"/>
  <c r="G15" i="1"/>
  <c r="I14" i="1"/>
  <c r="G16" i="1" l="1"/>
  <c r="H15" i="1"/>
  <c r="I15" i="1"/>
  <c r="G17" i="1" l="1"/>
  <c r="H16" i="1"/>
  <c r="I16" i="1"/>
  <c r="G18" i="1" l="1"/>
  <c r="H17" i="1"/>
  <c r="H18" i="1" s="1"/>
  <c r="I17" i="1"/>
  <c r="I18" i="1" s="1"/>
</calcChain>
</file>

<file path=xl/sharedStrings.xml><?xml version="1.0" encoding="utf-8"?>
<sst xmlns="http://schemas.openxmlformats.org/spreadsheetml/2006/main" count="110" uniqueCount="56">
  <si>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</si>
  <si>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</si>
  <si>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</si>
  <si>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</si>
  <si>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</si>
  <si>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</si>
  <si>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</si>
  <si>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</si>
  <si>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</si>
  <si>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</si>
  <si>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</si>
  <si>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</si>
  <si>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</si>
  <si>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</si>
  <si>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</si>
  <si>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</si>
  <si>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</si>
  <si>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</si>
  <si>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</si>
  <si>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</si>
  <si>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</si>
  <si>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</si>
  <si>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</si>
  <si>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</si>
  <si>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</si>
  <si>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</si>
  <si>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</si>
  <si>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</si>
  <si>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</si>
  <si>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</si>
  <si>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</si>
  <si>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</si>
  <si>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</si>
  <si>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</si>
  <si>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</si>
  <si>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</si>
  <si>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</si>
  <si>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</si>
  <si>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</si>
  <si>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</si>
  <si>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</t>
  </si>
  <si>
    <r>
      <t xml:space="preserve">Statistik </t>
    </r>
    <r>
      <rPr>
        <b/>
        <sz val="20"/>
        <rFont val="Arial"/>
        <family val="2"/>
      </rPr>
      <t>Dillenburg - Lahn - Rhein - Mainz - Idstein (1.-4.6.2011)</t>
    </r>
  </si>
  <si>
    <t>Dillenburg - Lahn - Rhein - Mainz - Idstein (1.-4.6.2011)</t>
  </si>
  <si>
    <t>Dillenburg</t>
  </si>
  <si>
    <t>Dietzhölztal</t>
  </si>
  <si>
    <t>Werthenbach</t>
  </si>
  <si>
    <t>Lahnquelle - Lahn - Marburg</t>
  </si>
  <si>
    <t>Gießen</t>
  </si>
  <si>
    <t>Lahn</t>
  </si>
  <si>
    <t>Limburg</t>
  </si>
  <si>
    <t>Idstein</t>
  </si>
  <si>
    <t>Niedernhausen</t>
  </si>
  <si>
    <t>Lahnstein - Rüdesheim</t>
  </si>
  <si>
    <t>Lahn - Limburg - Zug - Idstein</t>
  </si>
  <si>
    <t>Dillenburg - Lahn - Rhein - Mainz - Idstein (1.-4.6.2011) - Idstein extra</t>
  </si>
  <si>
    <r>
      <t xml:space="preserve">Statistik </t>
    </r>
    <r>
      <rPr>
        <b/>
        <sz val="20"/>
        <rFont val="Arial"/>
        <family val="2"/>
      </rPr>
      <t>Dillenburg - Lahn - Rhein - Mainz - Idstein (1.-4.6.2011) - Idstein extra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</si>
</sst>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295C-6685-47FD-89B6-24041B76818C}">
  <sheetPr codeName="Tabelle1"/>
  <dimension ref="A1:AH19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3" t="s">
        <v>42</v>
      </c>
      <c r="B1" s="54"/>
      <c r="C1" s="54"/>
      <c r="D1" s="54"/>
      <c r="E1" s="54"/>
      <c r="F1" s="55"/>
      <c r="G1" s="57" t="s">
        <v>41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9"/>
    </row>
    <row r="2" spans="1:34">
      <c r="A2" s="56"/>
      <c r="B2" s="56"/>
      <c r="C2" s="56"/>
      <c r="D2" s="56"/>
      <c r="E2" s="56"/>
      <c r="F2" s="56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8" t="s">
        <v>35</v>
      </c>
      <c r="B4" s="46">
        <v>40695</v>
      </c>
      <c r="C4" s="47" t="s">
        <v>43</v>
      </c>
      <c r="D4" s="6" t="s">
        <v>44</v>
      </c>
      <c r="E4" s="4" t="s">
        <v>45</v>
      </c>
      <c r="F4" s="44">
        <v>28</v>
      </c>
      <c r="G4" s="13">
        <f>SUM(F4)</f>
        <v>28</v>
      </c>
      <c r="H4" s="14">
        <f>ROUND(PRODUCT(G4/1),0)</f>
        <v>28</v>
      </c>
      <c r="I4" s="14">
        <f>ROUND(PRODUCT(G4/COUNT(F4:F4)),0)</f>
        <v>28</v>
      </c>
      <c r="J4" s="39">
        <v>8.2638888888888887E-2</v>
      </c>
      <c r="K4" s="20">
        <f>SUM(J4)</f>
        <v>8.2638888888888887E-2</v>
      </c>
      <c r="L4" s="41">
        <f>IF(F4=0,0,ROUND(PRODUCT(F4/SUM(HOUR(J4),PRODUCT(MINUTE(J4)/60))),1))</f>
        <v>14.1</v>
      </c>
      <c r="M4" s="34">
        <v>46.5</v>
      </c>
      <c r="N4" s="39">
        <v>9.375E-2</v>
      </c>
      <c r="O4" s="20">
        <f>SUM(N4)</f>
        <v>9.375E-2</v>
      </c>
      <c r="P4" s="41">
        <f>IF(F4=0,0,ROUND(PRODUCT(F4/SUM(HOUR(N4),PRODUCT(MINUTE(N4)/60))),1))</f>
        <v>12.4</v>
      </c>
      <c r="Q4" s="20">
        <f>SUM(N4,-J4)</f>
        <v>1.1111111111111113E-2</v>
      </c>
      <c r="R4" s="20">
        <f>SUM(Q4)</f>
        <v>1.1111111111111113E-2</v>
      </c>
      <c r="S4" s="14">
        <v>220</v>
      </c>
      <c r="T4" s="11">
        <v>357</v>
      </c>
      <c r="U4" s="15">
        <f>SUM(-S4,T4)</f>
        <v>137</v>
      </c>
      <c r="V4" s="14">
        <v>350</v>
      </c>
      <c r="W4" s="15">
        <f>SUM(V4)</f>
        <v>350</v>
      </c>
      <c r="X4" s="14">
        <f>SUM(S4,-T4,V4)</f>
        <v>213</v>
      </c>
      <c r="Y4" s="15">
        <f>SUM(X4)</f>
        <v>213</v>
      </c>
      <c r="Z4" s="15">
        <f>SUM(V4,-X4)</f>
        <v>137</v>
      </c>
      <c r="AA4" s="14">
        <v>557</v>
      </c>
      <c r="AB4" s="14">
        <v>2</v>
      </c>
      <c r="AC4" s="14">
        <v>6</v>
      </c>
      <c r="AD4" s="14"/>
      <c r="AE4" s="14"/>
      <c r="AF4" s="14">
        <v>12</v>
      </c>
      <c r="AG4" s="14">
        <v>26</v>
      </c>
      <c r="AH4" s="16">
        <f>SUM(AG4,-AF4)</f>
        <v>14</v>
      </c>
    </row>
    <row r="5" spans="1:34" ht="13">
      <c r="A5" s="49" t="s">
        <v>36</v>
      </c>
      <c r="B5" s="32">
        <v>40696</v>
      </c>
      <c r="C5" s="5" t="s">
        <v>45</v>
      </c>
      <c r="D5" s="6" t="s">
        <v>46</v>
      </c>
      <c r="E5" s="4" t="s">
        <v>47</v>
      </c>
      <c r="F5" s="44">
        <v>117</v>
      </c>
      <c r="G5" s="17">
        <f>SUM(G4,F5)</f>
        <v>145</v>
      </c>
      <c r="H5" s="11">
        <f>ROUND(PRODUCT(G5/2),0)</f>
        <v>73</v>
      </c>
      <c r="I5" s="11">
        <f>ROUND(PRODUCT(G5/COUNT(F4:F5)),0)</f>
        <v>73</v>
      </c>
      <c r="J5" s="40">
        <v>0.29166666666666669</v>
      </c>
      <c r="K5" s="21">
        <f>SUM(J5,K4)</f>
        <v>0.37430555555555556</v>
      </c>
      <c r="L5" s="41">
        <f>IF(F5=0,0,ROUND(PRODUCT(F5/SUM(HOUR(J5),PRODUCT(MINUTE(J5)/60))),1))</f>
        <v>16.7</v>
      </c>
      <c r="M5" s="35">
        <v>56</v>
      </c>
      <c r="N5" s="40">
        <v>0.40277777777777773</v>
      </c>
      <c r="O5" s="21">
        <f>SUM(N5,O4)</f>
        <v>0.49652777777777773</v>
      </c>
      <c r="P5" s="41">
        <f>IF(F5=0,0,ROUND(PRODUCT(F5/SUM(HOUR(N5),PRODUCT(MINUTE(N5)/60))),1))</f>
        <v>12.1</v>
      </c>
      <c r="Q5" s="21">
        <f>SUM(N5,-J5)</f>
        <v>0.11111111111111105</v>
      </c>
      <c r="R5" s="21">
        <f>SUM(Q5,R4)</f>
        <v>0.12222222222222216</v>
      </c>
      <c r="S5" s="11">
        <v>357</v>
      </c>
      <c r="T5" s="11">
        <v>170</v>
      </c>
      <c r="U5" s="18">
        <f>SUM(-S5,T5)</f>
        <v>-187</v>
      </c>
      <c r="V5" s="29">
        <v>579</v>
      </c>
      <c r="W5" s="18">
        <f>SUM(W4,V5)</f>
        <v>929</v>
      </c>
      <c r="X5" s="11">
        <f>SUM(S5,-T5,V5)</f>
        <v>766</v>
      </c>
      <c r="Y5" s="18">
        <f>SUM(Y4,X5)</f>
        <v>979</v>
      </c>
      <c r="Z5" s="18">
        <f>SUM(V5,-X5)</f>
        <v>-187</v>
      </c>
      <c r="AA5" s="11">
        <v>600</v>
      </c>
      <c r="AB5" s="11">
        <v>3</v>
      </c>
      <c r="AC5" s="30">
        <v>13</v>
      </c>
      <c r="AD5" s="29"/>
      <c r="AE5" s="30"/>
      <c r="AF5" s="30">
        <v>16</v>
      </c>
      <c r="AG5" s="30">
        <v>36</v>
      </c>
      <c r="AH5" s="19">
        <f>SUM(AG5,-AF5)</f>
        <v>20</v>
      </c>
    </row>
    <row r="6" spans="1:34" ht="13">
      <c r="A6" s="49" t="s">
        <v>37</v>
      </c>
      <c r="B6" s="32">
        <v>40697</v>
      </c>
      <c r="C6" s="5" t="s">
        <v>47</v>
      </c>
      <c r="D6" s="6" t="s">
        <v>53</v>
      </c>
      <c r="E6" s="4" t="s">
        <v>40</v>
      </c>
      <c r="F6" s="44">
        <v>122</v>
      </c>
      <c r="G6" s="17">
        <f>SUM(G5,F6)</f>
        <v>267</v>
      </c>
      <c r="H6" s="11">
        <f>ROUND(PRODUCT(G6/3),0)</f>
        <v>89</v>
      </c>
      <c r="I6" s="11">
        <f>ROUND(PRODUCT(G6/COUNT(F4:F6)),0)</f>
        <v>89</v>
      </c>
      <c r="J6" s="40">
        <v>0.29444444444444445</v>
      </c>
      <c r="K6" s="21">
        <f>SUM(J6,K5)</f>
        <v>0.66874999999999996</v>
      </c>
      <c r="L6" s="41">
        <f>IF(F6=0,0,ROUND(PRODUCT(F6/SUM(HOUR(J6),PRODUCT(MINUTE(J6)/60))),1))</f>
        <v>17.3</v>
      </c>
      <c r="M6" s="35">
        <v>63</v>
      </c>
      <c r="N6" s="40">
        <v>0.37708333333333338</v>
      </c>
      <c r="O6" s="21">
        <f>SUM(N6,O5)</f>
        <v>0.87361111111111112</v>
      </c>
      <c r="P6" s="41">
        <f>IF(F6=0,0,ROUND(PRODUCT(F6/SUM(HOUR(N6),PRODUCT(MINUTE(N6)/60))),1))</f>
        <v>13.5</v>
      </c>
      <c r="Q6" s="21">
        <f>SUM(N6,-J6)</f>
        <v>8.2638888888888928E-2</v>
      </c>
      <c r="R6" s="21">
        <f>SUM(Q6,R5)</f>
        <v>0.2048611111111111</v>
      </c>
      <c r="S6" s="11">
        <v>170</v>
      </c>
      <c r="T6" s="29">
        <v>100</v>
      </c>
      <c r="U6" s="18">
        <f>SUM(-S6,T6)</f>
        <v>-70</v>
      </c>
      <c r="V6" s="29">
        <v>638</v>
      </c>
      <c r="W6" s="18">
        <f>SUM(W5,V6)</f>
        <v>1567</v>
      </c>
      <c r="X6" s="11">
        <f>SUM(S6,-T6,V6)</f>
        <v>708</v>
      </c>
      <c r="Y6" s="18">
        <f>SUM(Y5,X6)</f>
        <v>1687</v>
      </c>
      <c r="Z6" s="18">
        <f>SUM(V6,-X6)</f>
        <v>-70</v>
      </c>
      <c r="AA6" s="11">
        <v>426</v>
      </c>
      <c r="AB6" s="11">
        <v>2</v>
      </c>
      <c r="AC6" s="30">
        <v>9</v>
      </c>
      <c r="AD6" s="29"/>
      <c r="AE6" s="30"/>
      <c r="AF6" s="30">
        <v>21</v>
      </c>
      <c r="AG6" s="30">
        <v>33</v>
      </c>
      <c r="AH6" s="19">
        <f>SUM(AG6,-AF6)</f>
        <v>12</v>
      </c>
    </row>
    <row r="7" spans="1:34" ht="13">
      <c r="A7" s="49" t="s">
        <v>38</v>
      </c>
      <c r="B7" s="32">
        <v>40698</v>
      </c>
      <c r="C7" s="5" t="s">
        <v>49</v>
      </c>
      <c r="D7" s="6" t="s">
        <v>52</v>
      </c>
      <c r="E7" s="4" t="s">
        <v>40</v>
      </c>
      <c r="F7" s="44">
        <v>156</v>
      </c>
      <c r="G7" s="17">
        <f>SUM(G6,F7)</f>
        <v>423</v>
      </c>
      <c r="H7" s="11">
        <f>ROUND(PRODUCT(G7/4),0)</f>
        <v>106</v>
      </c>
      <c r="I7" s="11">
        <f>ROUND(PRODUCT(G7/COUNT(F4:F7)),0)</f>
        <v>106</v>
      </c>
      <c r="J7" s="40">
        <v>0.35902777777777778</v>
      </c>
      <c r="K7" s="21">
        <f>SUM(J7,K6)</f>
        <v>1.0277777777777777</v>
      </c>
      <c r="L7" s="41">
        <f>IF(F7=0,0,ROUND(PRODUCT(F7/SUM(HOUR(J7),PRODUCT(MINUTE(J7)/60))),1))</f>
        <v>18.100000000000001</v>
      </c>
      <c r="M7" s="36">
        <v>56.5</v>
      </c>
      <c r="N7" s="40">
        <v>0.4861111111111111</v>
      </c>
      <c r="O7" s="21">
        <f>SUM(N7,O6)</f>
        <v>1.3597222222222223</v>
      </c>
      <c r="P7" s="41">
        <f>IF(F7=0,0,ROUND(PRODUCT(F7/SUM(HOUR(N7),PRODUCT(MINUTE(N7)/60))),1))</f>
        <v>13.4</v>
      </c>
      <c r="Q7" s="21">
        <f>SUM(N7,-J7)</f>
        <v>0.12708333333333333</v>
      </c>
      <c r="R7" s="21">
        <f>SUM(Q7,R6)</f>
        <v>0.33194444444444443</v>
      </c>
      <c r="S7" s="29">
        <v>110</v>
      </c>
      <c r="T7" s="29">
        <v>100</v>
      </c>
      <c r="U7" s="18">
        <f>SUM(-S7,T7)</f>
        <v>-10</v>
      </c>
      <c r="V7" s="29">
        <v>631</v>
      </c>
      <c r="W7" s="18">
        <f>SUM(W6,V7)</f>
        <v>2198</v>
      </c>
      <c r="X7" s="11">
        <f>SUM(S7,-T7,V7)</f>
        <v>641</v>
      </c>
      <c r="Y7" s="18">
        <f>SUM(Y6,X7)</f>
        <v>2328</v>
      </c>
      <c r="Z7" s="18">
        <f>SUM(V7,-X7)</f>
        <v>-10</v>
      </c>
      <c r="AA7" s="29">
        <v>259</v>
      </c>
      <c r="AB7" s="29">
        <v>4</v>
      </c>
      <c r="AC7" s="30">
        <v>14</v>
      </c>
      <c r="AD7" s="29"/>
      <c r="AE7" s="30"/>
      <c r="AF7" s="30">
        <v>23</v>
      </c>
      <c r="AG7" s="30">
        <v>37</v>
      </c>
      <c r="AH7" s="19">
        <f>SUM(AG7,-AF7)</f>
        <v>14</v>
      </c>
    </row>
    <row r="8" spans="1:34" ht="13">
      <c r="A8" s="31" t="s">
        <v>5</v>
      </c>
      <c r="B8" s="50"/>
      <c r="C8" s="51"/>
      <c r="D8" s="51"/>
      <c r="E8" s="52"/>
      <c r="F8" s="45">
        <f>SUM(F4:F7)</f>
        <v>423</v>
      </c>
      <c r="G8" s="22">
        <f>SUM(G7)</f>
        <v>423</v>
      </c>
      <c r="H8" s="22">
        <f>SUM(H7)</f>
        <v>106</v>
      </c>
      <c r="I8" s="22">
        <f>SUM(I7)</f>
        <v>106</v>
      </c>
      <c r="J8" s="23">
        <f>SUM(J4:J7)</f>
        <v>1.0277777777777777</v>
      </c>
      <c r="K8" s="38">
        <f>F8/SUM(HOUR(J8)+(ROUNDDOWN(J8,0)*24),PRODUCT(MINUTE(J8)/60))</f>
        <v>17.148648648648649</v>
      </c>
      <c r="L8" s="43">
        <f>SUM(L4:L7)/COUNT(F4:F7)</f>
        <v>16.549999999999997</v>
      </c>
      <c r="M8" s="42">
        <f>PRODUCT(SUM(M4:M7),1/COUNT(M4:M7))</f>
        <v>55.5</v>
      </c>
      <c r="N8" s="23">
        <f>SUM(N4:N7)</f>
        <v>1.3597222222222223</v>
      </c>
      <c r="O8" s="38">
        <f>F8/SUM(HOUR(N8)+(ROUNDDOWN(N8,0)*24),PRODUCT(MINUTE(N8)/60))</f>
        <v>12.962206332992849</v>
      </c>
      <c r="P8" s="43">
        <f>SUM(P4:P7)/COUNT(F4:F7)</f>
        <v>12.85</v>
      </c>
      <c r="Q8" s="23">
        <f>SUM(Q4:Q7)</f>
        <v>0.33194444444444443</v>
      </c>
      <c r="R8" s="22"/>
      <c r="S8" s="22">
        <f>ROUND(SUM(S4:S7)/COUNT(S4:S7),0)</f>
        <v>214</v>
      </c>
      <c r="T8" s="22">
        <f>ROUND(SUM(T4:T7)/COUNT(T4:T7),0)</f>
        <v>182</v>
      </c>
      <c r="U8" s="24">
        <f>SUM(U4:U7)</f>
        <v>-130</v>
      </c>
      <c r="V8" s="22">
        <f>ROUND(SUM(V4:V7)/COUNT(V4:V7),0)</f>
        <v>550</v>
      </c>
      <c r="W8" s="22"/>
      <c r="X8" s="22">
        <f>ROUND(SUM(X4:X7)/COUNT(V4:V7),0)</f>
        <v>582</v>
      </c>
      <c r="Y8" s="22"/>
      <c r="Z8" s="24">
        <f>SUM(Z4:Z7)</f>
        <v>-130</v>
      </c>
      <c r="AA8" s="22">
        <f>ROUND(SUM(AA4:AA7)/COUNT(AA4:AA7),0)</f>
        <v>461</v>
      </c>
      <c r="AB8" s="37">
        <f t="shared" ref="AB8:AG8" si="0">SUM(AB4:AB7)/COUNT(AB4:AB7)</f>
        <v>2.75</v>
      </c>
      <c r="AC8" s="37">
        <f t="shared" si="0"/>
        <v>10.5</v>
      </c>
      <c r="AD8" s="37" t="e">
        <f t="shared" si="0"/>
        <v>#DIV/0!</v>
      </c>
      <c r="AE8" s="37" t="e">
        <f t="shared" si="0"/>
        <v>#DIV/0!</v>
      </c>
      <c r="AF8" s="37">
        <f t="shared" si="0"/>
        <v>18</v>
      </c>
      <c r="AG8" s="37">
        <f t="shared" si="0"/>
        <v>33</v>
      </c>
      <c r="AH8" s="37">
        <f>SUM(AH4:AH7)/COUNT(AG4:AG7)</f>
        <v>15</v>
      </c>
    </row>
    <row r="9" spans="1:34" ht="13">
      <c r="Q9" s="11"/>
      <c r="R9" s="11"/>
      <c r="S9" s="11"/>
      <c r="W9" s="18"/>
      <c r="Y9" s="18"/>
    </row>
    <row r="10" spans="1:34" ht="13">
      <c r="O10" s="11"/>
      <c r="P10" s="11"/>
      <c r="Q10" s="11"/>
      <c r="R10" s="33"/>
      <c r="S10" s="11"/>
      <c r="T10" s="11"/>
      <c r="U10" s="11"/>
      <c r="V10" s="11"/>
      <c r="W10" s="18"/>
      <c r="X10" s="11"/>
      <c r="Y10" s="18"/>
      <c r="Z10" s="11"/>
      <c r="AA10" s="11"/>
    </row>
    <row r="11" spans="1:34" ht="25">
      <c r="A11" s="53" t="s">
        <v>54</v>
      </c>
      <c r="B11" s="54"/>
      <c r="C11" s="54"/>
      <c r="D11" s="54"/>
      <c r="E11" s="54"/>
      <c r="F11" s="55"/>
      <c r="G11" s="57" t="s">
        <v>55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9"/>
    </row>
    <row r="12" spans="1:34" ht="72.5">
      <c r="A12" s="1" t="s">
        <v>0</v>
      </c>
      <c r="B12" s="1" t="s">
        <v>1</v>
      </c>
      <c r="C12" s="2" t="s">
        <v>2</v>
      </c>
      <c r="D12" s="1" t="s">
        <v>3</v>
      </c>
      <c r="E12" s="3" t="s">
        <v>4</v>
      </c>
      <c r="F12" s="2" t="s">
        <v>20</v>
      </c>
      <c r="G12" s="25" t="s">
        <v>24</v>
      </c>
      <c r="H12" s="25" t="s">
        <v>21</v>
      </c>
      <c r="I12" s="25" t="s">
        <v>22</v>
      </c>
      <c r="J12" s="25" t="s">
        <v>6</v>
      </c>
      <c r="K12" s="26" t="s">
        <v>30</v>
      </c>
      <c r="L12" s="25" t="s">
        <v>34</v>
      </c>
      <c r="M12" s="25" t="s">
        <v>23</v>
      </c>
      <c r="N12" s="25" t="s">
        <v>12</v>
      </c>
      <c r="O12" s="26" t="s">
        <v>31</v>
      </c>
      <c r="P12" s="25" t="s">
        <v>33</v>
      </c>
      <c r="Q12" s="25" t="s">
        <v>13</v>
      </c>
      <c r="R12" s="26" t="s">
        <v>32</v>
      </c>
      <c r="S12" s="25" t="s">
        <v>7</v>
      </c>
      <c r="T12" s="25" t="s">
        <v>8</v>
      </c>
      <c r="U12" s="25" t="s">
        <v>29</v>
      </c>
      <c r="V12" s="25" t="s">
        <v>10</v>
      </c>
      <c r="W12" s="26" t="s">
        <v>25</v>
      </c>
      <c r="X12" s="25" t="s">
        <v>11</v>
      </c>
      <c r="Y12" s="26" t="s">
        <v>27</v>
      </c>
      <c r="Z12" s="26" t="s">
        <v>28</v>
      </c>
      <c r="AA12" s="25" t="s">
        <v>9</v>
      </c>
      <c r="AB12" s="27" t="s">
        <v>16</v>
      </c>
      <c r="AC12" s="27" t="s">
        <v>17</v>
      </c>
      <c r="AD12" s="27" t="s">
        <v>18</v>
      </c>
      <c r="AE12" s="27" t="s">
        <v>19</v>
      </c>
      <c r="AF12" s="28" t="s">
        <v>15</v>
      </c>
      <c r="AG12" s="28" t="s">
        <v>14</v>
      </c>
      <c r="AH12" s="28" t="s">
        <v>26</v>
      </c>
    </row>
    <row r="13" spans="1:34" ht="13">
      <c r="A13" s="48" t="s">
        <v>35</v>
      </c>
      <c r="B13" s="46">
        <v>40695</v>
      </c>
      <c r="C13" s="47" t="s">
        <v>43</v>
      </c>
      <c r="D13" s="6" t="s">
        <v>44</v>
      </c>
      <c r="E13" s="4" t="s">
        <v>45</v>
      </c>
      <c r="F13" s="44">
        <v>28</v>
      </c>
      <c r="G13" s="13">
        <f>SUM(F13)</f>
        <v>28</v>
      </c>
      <c r="H13" s="14">
        <f>ROUND(PRODUCT(G13/1),0)</f>
        <v>28</v>
      </c>
      <c r="I13" s="14">
        <f>ROUND(PRODUCT(G13/COUNT(F13:F13)),0)</f>
        <v>28</v>
      </c>
      <c r="J13" s="39">
        <v>8.2638888888888887E-2</v>
      </c>
      <c r="K13" s="20">
        <f>SUM(J13)</f>
        <v>8.2638888888888887E-2</v>
      </c>
      <c r="L13" s="41">
        <f>IF(F13=0,0,ROUND(PRODUCT(F13/SUM(HOUR(J13),PRODUCT(MINUTE(J13)/60))),1))</f>
        <v>14.1</v>
      </c>
      <c r="M13" s="34">
        <v>46.5</v>
      </c>
      <c r="N13" s="39">
        <v>9.375E-2</v>
      </c>
      <c r="O13" s="20">
        <f>SUM(N13)</f>
        <v>9.375E-2</v>
      </c>
      <c r="P13" s="41">
        <f>IF(F13=0,0,ROUND(PRODUCT(F13/SUM(HOUR(N13),PRODUCT(MINUTE(N13)/60))),1))</f>
        <v>12.4</v>
      </c>
      <c r="Q13" s="20">
        <f>SUM(N13,-J13)</f>
        <v>1.1111111111111113E-2</v>
      </c>
      <c r="R13" s="20">
        <f>SUM(Q13)</f>
        <v>1.1111111111111113E-2</v>
      </c>
      <c r="S13" s="14">
        <v>220</v>
      </c>
      <c r="T13" s="11">
        <v>357</v>
      </c>
      <c r="U13" s="15">
        <f>SUM(-S13,T13)</f>
        <v>137</v>
      </c>
      <c r="V13" s="14">
        <v>350</v>
      </c>
      <c r="W13" s="15">
        <f>SUM(V13)</f>
        <v>350</v>
      </c>
      <c r="X13" s="14">
        <f>SUM(S13,-T13,V13)</f>
        <v>213</v>
      </c>
      <c r="Y13" s="15">
        <f>SUM(X13)</f>
        <v>213</v>
      </c>
      <c r="Z13" s="15">
        <f>SUM(V13,-X13)</f>
        <v>137</v>
      </c>
      <c r="AA13" s="14">
        <v>557</v>
      </c>
      <c r="AB13" s="14">
        <v>2</v>
      </c>
      <c r="AC13" s="14">
        <v>6</v>
      </c>
      <c r="AD13" s="14"/>
      <c r="AE13" s="14"/>
      <c r="AF13" s="14">
        <v>12</v>
      </c>
      <c r="AG13" s="14">
        <v>26</v>
      </c>
      <c r="AH13" s="16">
        <f>SUM(AG13,-AF13)</f>
        <v>14</v>
      </c>
    </row>
    <row r="14" spans="1:34" ht="13">
      <c r="A14" s="49" t="s">
        <v>36</v>
      </c>
      <c r="B14" s="32">
        <v>40696</v>
      </c>
      <c r="C14" s="5" t="s">
        <v>45</v>
      </c>
      <c r="D14" s="6" t="s">
        <v>46</v>
      </c>
      <c r="E14" s="4" t="s">
        <v>47</v>
      </c>
      <c r="F14" s="44">
        <v>117</v>
      </c>
      <c r="G14" s="17">
        <f>SUM(G13,F14)</f>
        <v>145</v>
      </c>
      <c r="H14" s="11">
        <f>ROUND(PRODUCT(G14/2),0)</f>
        <v>73</v>
      </c>
      <c r="I14" s="11">
        <f>ROUND(PRODUCT(G14/COUNT(F13:F14)),0)</f>
        <v>73</v>
      </c>
      <c r="J14" s="40">
        <v>0.29166666666666669</v>
      </c>
      <c r="K14" s="21">
        <f>SUM(J14,K13)</f>
        <v>0.37430555555555556</v>
      </c>
      <c r="L14" s="41">
        <f>IF(F14=0,0,ROUND(PRODUCT(F14/SUM(HOUR(J14),PRODUCT(MINUTE(J14)/60))),1))</f>
        <v>16.7</v>
      </c>
      <c r="M14" s="35">
        <v>56</v>
      </c>
      <c r="N14" s="40">
        <v>0.40277777777777773</v>
      </c>
      <c r="O14" s="21">
        <f>SUM(N14,O13)</f>
        <v>0.49652777777777773</v>
      </c>
      <c r="P14" s="41">
        <f>IF(F14=0,0,ROUND(PRODUCT(F14/SUM(HOUR(N14),PRODUCT(MINUTE(N14)/60))),1))</f>
        <v>12.1</v>
      </c>
      <c r="Q14" s="21">
        <f>SUM(N14,-J14)</f>
        <v>0.11111111111111105</v>
      </c>
      <c r="R14" s="21">
        <f>SUM(Q14,R13)</f>
        <v>0.12222222222222216</v>
      </c>
      <c r="S14" s="11">
        <v>357</v>
      </c>
      <c r="T14" s="11">
        <v>170</v>
      </c>
      <c r="U14" s="18">
        <f>SUM(-S14,T14)</f>
        <v>-187</v>
      </c>
      <c r="V14" s="29">
        <v>579</v>
      </c>
      <c r="W14" s="18">
        <f>SUM(W13,V14)</f>
        <v>929</v>
      </c>
      <c r="X14" s="11">
        <f>SUM(S14,-T14,V14)</f>
        <v>766</v>
      </c>
      <c r="Y14" s="18">
        <f>SUM(Y13,X14)</f>
        <v>979</v>
      </c>
      <c r="Z14" s="18">
        <f>SUM(V14,-X14)</f>
        <v>-187</v>
      </c>
      <c r="AA14" s="11">
        <v>600</v>
      </c>
      <c r="AB14" s="11">
        <v>3</v>
      </c>
      <c r="AC14" s="30">
        <v>13</v>
      </c>
      <c r="AD14" s="29"/>
      <c r="AE14" s="30"/>
      <c r="AF14" s="30">
        <v>16</v>
      </c>
      <c r="AG14" s="30">
        <v>36</v>
      </c>
      <c r="AH14" s="19">
        <f>SUM(AG14,-AF14)</f>
        <v>20</v>
      </c>
    </row>
    <row r="15" spans="1:34" ht="13">
      <c r="A15" s="49" t="s">
        <v>37</v>
      </c>
      <c r="B15" s="32">
        <v>40697</v>
      </c>
      <c r="C15" s="5" t="s">
        <v>47</v>
      </c>
      <c r="D15" s="6" t="s">
        <v>48</v>
      </c>
      <c r="E15" s="4" t="s">
        <v>49</v>
      </c>
      <c r="F15" s="44">
        <v>89</v>
      </c>
      <c r="G15" s="17">
        <f>SUM(G14,F15)</f>
        <v>234</v>
      </c>
      <c r="H15" s="11">
        <f>ROUND(PRODUCT(G15/3),0)</f>
        <v>78</v>
      </c>
      <c r="I15" s="11">
        <f>ROUND(PRODUCT(G15/COUNT(F13:F15)),0)</f>
        <v>78</v>
      </c>
      <c r="J15" s="40">
        <v>0.20902777777777778</v>
      </c>
      <c r="K15" s="21">
        <f>SUM(J15,K14)</f>
        <v>0.58333333333333337</v>
      </c>
      <c r="L15" s="41">
        <f>IF(F15=0,0,ROUND(PRODUCT(F15/SUM(HOUR(J15),PRODUCT(MINUTE(J15)/60))),1))</f>
        <v>17.7</v>
      </c>
      <c r="M15" s="35">
        <v>50</v>
      </c>
      <c r="N15" s="40">
        <v>0.29166666666666669</v>
      </c>
      <c r="O15" s="21">
        <f>SUM(N15,O14)</f>
        <v>0.78819444444444442</v>
      </c>
      <c r="P15" s="41">
        <f>IF(F15=0,0,ROUND(PRODUCT(F15/SUM(HOUR(N15),PRODUCT(MINUTE(N15)/60))),1))</f>
        <v>12.7</v>
      </c>
      <c r="Q15" s="21">
        <f>SUM(N15,-J15)</f>
        <v>8.2638888888888901E-2</v>
      </c>
      <c r="R15" s="21">
        <f>SUM(Q15,R14)</f>
        <v>0.20486111111111105</v>
      </c>
      <c r="S15" s="11">
        <v>170</v>
      </c>
      <c r="T15" s="29">
        <v>110</v>
      </c>
      <c r="U15" s="18">
        <f>SUM(-S15,T15)</f>
        <v>-60</v>
      </c>
      <c r="V15" s="29">
        <v>361</v>
      </c>
      <c r="W15" s="18">
        <f>SUM(W14,V15)</f>
        <v>1290</v>
      </c>
      <c r="X15" s="11">
        <f>SUM(S15,-T15,V15)</f>
        <v>421</v>
      </c>
      <c r="Y15" s="18">
        <f>SUM(Y14,X15)</f>
        <v>1400</v>
      </c>
      <c r="Z15" s="18">
        <f>SUM(V15,-X15)</f>
        <v>-60</v>
      </c>
      <c r="AA15" s="11">
        <v>187</v>
      </c>
      <c r="AB15" s="11">
        <v>2</v>
      </c>
      <c r="AC15" s="30">
        <v>9</v>
      </c>
      <c r="AD15" s="29"/>
      <c r="AE15" s="30"/>
      <c r="AF15" s="30">
        <v>23</v>
      </c>
      <c r="AG15" s="30">
        <v>33</v>
      </c>
      <c r="AH15" s="19">
        <f>SUM(AG15,-AF15)</f>
        <v>10</v>
      </c>
    </row>
    <row r="16" spans="1:34" ht="13">
      <c r="A16" s="49" t="s">
        <v>38</v>
      </c>
      <c r="B16" s="32">
        <v>40697</v>
      </c>
      <c r="C16" s="5" t="s">
        <v>50</v>
      </c>
      <c r="D16" s="6" t="s">
        <v>51</v>
      </c>
      <c r="E16" s="4" t="s">
        <v>40</v>
      </c>
      <c r="F16" s="44">
        <v>33</v>
      </c>
      <c r="G16" s="17">
        <f>SUM(G15,F16)</f>
        <v>267</v>
      </c>
      <c r="H16" s="11">
        <f>ROUND(PRODUCT(G16/4),0)</f>
        <v>67</v>
      </c>
      <c r="I16" s="11">
        <f>ROUND(PRODUCT(G16/COUNT(F13:F16)),0)</f>
        <v>67</v>
      </c>
      <c r="J16" s="40">
        <v>8.5416666666666655E-2</v>
      </c>
      <c r="K16" s="21">
        <f>SUM(J16,K15)</f>
        <v>0.66875000000000007</v>
      </c>
      <c r="L16" s="41">
        <f>IF(F16=0,0,ROUND(PRODUCT(F16/SUM(HOUR(J16),PRODUCT(MINUTE(J16)/60))),1))</f>
        <v>16.100000000000001</v>
      </c>
      <c r="M16" s="36">
        <v>63</v>
      </c>
      <c r="N16" s="40">
        <v>8.5416666666666655E-2</v>
      </c>
      <c r="O16" s="21">
        <f>SUM(N16,O15)</f>
        <v>0.87361111111111112</v>
      </c>
      <c r="P16" s="41">
        <f>IF(F16=0,0,ROUND(PRODUCT(F16/SUM(HOUR(N16),PRODUCT(MINUTE(N16)/60))),1))</f>
        <v>16.100000000000001</v>
      </c>
      <c r="Q16" s="21">
        <f>SUM(N16,-J16)</f>
        <v>0</v>
      </c>
      <c r="R16" s="21">
        <f>SUM(Q16,R15)</f>
        <v>0.20486111111111105</v>
      </c>
      <c r="S16" s="29">
        <v>350</v>
      </c>
      <c r="T16" s="29">
        <v>100</v>
      </c>
      <c r="U16" s="18">
        <f>SUM(-S16,T16)</f>
        <v>-250</v>
      </c>
      <c r="V16" s="29">
        <v>277</v>
      </c>
      <c r="W16" s="18">
        <f>SUM(W15,V16)</f>
        <v>1567</v>
      </c>
      <c r="X16" s="11">
        <f>SUM(S16,-T16,V16)</f>
        <v>527</v>
      </c>
      <c r="Y16" s="18">
        <f>SUM(Y15,X16)</f>
        <v>1927</v>
      </c>
      <c r="Z16" s="18">
        <f>SUM(V16,-X16)</f>
        <v>-250</v>
      </c>
      <c r="AA16" s="29">
        <v>426</v>
      </c>
      <c r="AB16" s="29">
        <v>3</v>
      </c>
      <c r="AC16" s="30">
        <v>9</v>
      </c>
      <c r="AD16" s="29"/>
      <c r="AE16" s="30"/>
      <c r="AF16" s="30">
        <v>21</v>
      </c>
      <c r="AG16" s="30">
        <v>23</v>
      </c>
      <c r="AH16" s="19">
        <f>SUM(AG16,-AF16)</f>
        <v>2</v>
      </c>
    </row>
    <row r="17" spans="1:34" ht="13">
      <c r="A17" s="49" t="s">
        <v>39</v>
      </c>
      <c r="B17" s="32">
        <v>40698</v>
      </c>
      <c r="C17" s="5" t="s">
        <v>49</v>
      </c>
      <c r="D17" s="6" t="s">
        <v>52</v>
      </c>
      <c r="E17" s="4" t="s">
        <v>40</v>
      </c>
      <c r="F17" s="44">
        <v>156</v>
      </c>
      <c r="G17" s="17">
        <f>SUM(G16,F17)</f>
        <v>423</v>
      </c>
      <c r="H17" s="11">
        <f>ROUND(PRODUCT(G17/5),0)</f>
        <v>85</v>
      </c>
      <c r="I17" s="11">
        <f>ROUND(PRODUCT(G17/COUNT(F13:F17)),0)</f>
        <v>85</v>
      </c>
      <c r="J17" s="40">
        <v>0.35902777777777778</v>
      </c>
      <c r="K17" s="21">
        <f>SUM(J17,K16)</f>
        <v>1.0277777777777779</v>
      </c>
      <c r="L17" s="41">
        <f>IF(F17=0,0,ROUND(PRODUCT(F17/SUM(HOUR(J17),PRODUCT(MINUTE(J17)/60))),1))</f>
        <v>18.100000000000001</v>
      </c>
      <c r="M17" s="36">
        <v>56.5</v>
      </c>
      <c r="N17" s="40">
        <v>0.4861111111111111</v>
      </c>
      <c r="O17" s="21">
        <f>SUM(N17,O16)</f>
        <v>1.3597222222222223</v>
      </c>
      <c r="P17" s="41">
        <f>IF(F17=0,0,ROUND(PRODUCT(F17/SUM(HOUR(N17),PRODUCT(MINUTE(N17)/60))),1))</f>
        <v>13.4</v>
      </c>
      <c r="Q17" s="21">
        <f>SUM(N17,-J17)</f>
        <v>0.12708333333333333</v>
      </c>
      <c r="R17" s="21">
        <f>SUM(Q17,R16)</f>
        <v>0.33194444444444438</v>
      </c>
      <c r="S17" s="29">
        <v>110</v>
      </c>
      <c r="T17" s="29">
        <v>100</v>
      </c>
      <c r="U17" s="18">
        <f>SUM(-S17,T17)</f>
        <v>-10</v>
      </c>
      <c r="V17" s="29">
        <v>631</v>
      </c>
      <c r="W17" s="18">
        <f>SUM(W16,V17)</f>
        <v>2198</v>
      </c>
      <c r="X17" s="11">
        <f>SUM(S17,-T17,V17)</f>
        <v>641</v>
      </c>
      <c r="Y17" s="18">
        <f>SUM(Y16,X17)</f>
        <v>2568</v>
      </c>
      <c r="Z17" s="18">
        <f>SUM(V17,-X17)</f>
        <v>-10</v>
      </c>
      <c r="AA17" s="29">
        <v>259</v>
      </c>
      <c r="AB17" s="29">
        <v>4</v>
      </c>
      <c r="AC17" s="30">
        <v>14</v>
      </c>
      <c r="AD17" s="29"/>
      <c r="AE17" s="30"/>
      <c r="AF17" s="30">
        <v>23</v>
      </c>
      <c r="AG17" s="30">
        <v>37</v>
      </c>
      <c r="AH17" s="19">
        <f>SUM(AG17,-AF17)</f>
        <v>14</v>
      </c>
    </row>
    <row r="18" spans="1:34" ht="13">
      <c r="A18" s="31" t="s">
        <v>5</v>
      </c>
      <c r="B18" s="50"/>
      <c r="C18" s="51"/>
      <c r="D18" s="51"/>
      <c r="E18" s="52"/>
      <c r="F18" s="45">
        <f>SUM(F13:F17)</f>
        <v>423</v>
      </c>
      <c r="G18" s="22">
        <f>SUM(G17)</f>
        <v>423</v>
      </c>
      <c r="H18" s="22">
        <f>SUM(H17)</f>
        <v>85</v>
      </c>
      <c r="I18" s="22">
        <f>SUM(I17)</f>
        <v>85</v>
      </c>
      <c r="J18" s="23">
        <f>SUM(J13:J17)</f>
        <v>1.0277777777777779</v>
      </c>
      <c r="K18" s="38">
        <f>F18/SUM(HOUR(J18)+(ROUNDDOWN(J18,0)*24),PRODUCT(MINUTE(J18)/60))</f>
        <v>17.148648648648649</v>
      </c>
      <c r="L18" s="43">
        <f>SUM(L13:L17)/COUNT(F13:F17)</f>
        <v>16.54</v>
      </c>
      <c r="M18" s="42">
        <f>PRODUCT(SUM(M13:M17),1/COUNT(M13:M17))</f>
        <v>54.400000000000006</v>
      </c>
      <c r="N18" s="23">
        <f>SUM(N13:N17)</f>
        <v>1.3597222222222223</v>
      </c>
      <c r="O18" s="38">
        <f>F18/SUM(HOUR(N18)+(ROUNDDOWN(N18,0)*24),PRODUCT(MINUTE(N18)/60))</f>
        <v>12.962206332992849</v>
      </c>
      <c r="P18" s="43">
        <f>SUM(P13:P17)/COUNT(F13:F17)</f>
        <v>13.34</v>
      </c>
      <c r="Q18" s="23">
        <f>SUM(Q13:Q17)</f>
        <v>0.33194444444444438</v>
      </c>
      <c r="R18" s="22"/>
      <c r="S18" s="22">
        <f>ROUND(SUM(S13:S17)/COUNT(S13:S17),0)</f>
        <v>241</v>
      </c>
      <c r="T18" s="22">
        <f>ROUND(SUM(T13:T17)/COUNT(T13:T17),0)</f>
        <v>167</v>
      </c>
      <c r="U18" s="24">
        <f>SUM(U13:U17)</f>
        <v>-370</v>
      </c>
      <c r="V18" s="22">
        <f>ROUND(SUM(V13:V17)/COUNT(V13:V17),0)</f>
        <v>440</v>
      </c>
      <c r="W18" s="22"/>
      <c r="X18" s="22">
        <f>ROUND(SUM(X13:X17)/COUNT(V13:V17),0)</f>
        <v>514</v>
      </c>
      <c r="Y18" s="22"/>
      <c r="Z18" s="24">
        <f>SUM(Z13:Z17)</f>
        <v>-370</v>
      </c>
      <c r="AA18" s="22">
        <f>ROUND(SUM(AA13:AA17)/COUNT(AA13:AA17),0)</f>
        <v>406</v>
      </c>
      <c r="AB18" s="37">
        <f t="shared" ref="AB18:AG18" si="1">SUM(AB13:AB17)/COUNT(AB13:AB17)</f>
        <v>2.8</v>
      </c>
      <c r="AC18" s="37">
        <f t="shared" si="1"/>
        <v>10.199999999999999</v>
      </c>
      <c r="AD18" s="37" t="e">
        <f t="shared" si="1"/>
        <v>#DIV/0!</v>
      </c>
      <c r="AE18" s="37" t="e">
        <f t="shared" si="1"/>
        <v>#DIV/0!</v>
      </c>
      <c r="AF18" s="37">
        <f t="shared" si="1"/>
        <v>19</v>
      </c>
      <c r="AG18" s="37">
        <f t="shared" si="1"/>
        <v>31</v>
      </c>
      <c r="AH18" s="37">
        <f>SUM(AH13:AH17)/COUNT(AG13:AG17)</f>
        <v>12</v>
      </c>
    </row>
    <row r="19" spans="1:34" ht="13">
      <c r="Q19" s="11"/>
      <c r="R19" s="11"/>
      <c r="S19" s="11"/>
      <c r="W19" s="18"/>
      <c r="Y19" s="18"/>
    </row>
  </sheetData>
  <mergeCells count="7">
    <mergeCell ref="B18:E18"/>
    <mergeCell ref="A1:F1"/>
    <mergeCell ref="A2:F2"/>
    <mergeCell ref="G1:AH1"/>
    <mergeCell ref="B8:E8"/>
    <mergeCell ref="A11:F11"/>
    <mergeCell ref="G11:AH1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E684-C752-4A78-9F37-29BF4555F79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4CA-68FB-4E85-AE5D-1043541AA8C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2025-11-12T20:09:38Z</dcterms:modified>
</cp:coreProperties>
</file>