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7A1A269B-62E1-4E68-9488-2A1E4E15D2BF}" xr6:coauthVersionLast="47" xr6:coauthVersionMax="47" xr10:uidLastSave="{00000000-0000-0000-0000-000000000000}"/>
  <bookViews>
    <workbookView xWindow="-110" yWindow="-110" windowWidth="19420" windowHeight="10420" xr2:uid="{880F57D0-3187-4F3D-8714-D7B95A40E6CA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Q4" i="1"/>
  <c r="R4" i="1" s="1"/>
  <c r="U4" i="1"/>
  <c r="W4" i="1"/>
  <c r="X4" i="1"/>
  <c r="Y4" i="1" s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AH4" i="1"/>
  <c r="G5" i="1"/>
  <c r="H5" i="1" s="1"/>
  <c r="I5" i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L5" i="1"/>
  <c r="L22" i="1" s="1"/>
  <c r="O5" i="1"/>
  <c r="P5" i="1"/>
  <c r="Q5" i="1"/>
  <c r="R5" i="1" s="1"/>
  <c r="R6" i="1" s="1"/>
  <c r="U5" i="1"/>
  <c r="W5" i="1"/>
  <c r="X5" i="1"/>
  <c r="Z5" i="1"/>
  <c r="AH5" i="1"/>
  <c r="G6" i="1"/>
  <c r="G7" i="1" s="1"/>
  <c r="I6" i="1"/>
  <c r="L6" i="1"/>
  <c r="O6" i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P6" i="1"/>
  <c r="Q6" i="1"/>
  <c r="U6" i="1"/>
  <c r="W6" i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X6" i="1"/>
  <c r="Z6" i="1"/>
  <c r="AH6" i="1"/>
  <c r="AH22" i="1" s="1"/>
  <c r="L7" i="1"/>
  <c r="P7" i="1"/>
  <c r="P22" i="1" s="1"/>
  <c r="Q7" i="1"/>
  <c r="Q22" i="1" s="1"/>
  <c r="U7" i="1"/>
  <c r="X7" i="1"/>
  <c r="Z7" i="1"/>
  <c r="AH7" i="1"/>
  <c r="L8" i="1"/>
  <c r="P8" i="1"/>
  <c r="Q8" i="1"/>
  <c r="U8" i="1"/>
  <c r="X8" i="1"/>
  <c r="Z8" i="1"/>
  <c r="AH8" i="1"/>
  <c r="L9" i="1"/>
  <c r="P9" i="1"/>
  <c r="Q9" i="1"/>
  <c r="U9" i="1"/>
  <c r="X9" i="1"/>
  <c r="Z9" i="1" s="1"/>
  <c r="AH9" i="1"/>
  <c r="L10" i="1"/>
  <c r="P10" i="1"/>
  <c r="Q10" i="1"/>
  <c r="U10" i="1"/>
  <c r="U22" i="1" s="1"/>
  <c r="X10" i="1"/>
  <c r="Z10" i="1"/>
  <c r="AH10" i="1"/>
  <c r="L11" i="1"/>
  <c r="P11" i="1"/>
  <c r="Q11" i="1"/>
  <c r="U11" i="1"/>
  <c r="X11" i="1"/>
  <c r="Z11" i="1" s="1"/>
  <c r="AH11" i="1"/>
  <c r="L12" i="1"/>
  <c r="P12" i="1"/>
  <c r="Q12" i="1"/>
  <c r="U12" i="1"/>
  <c r="X12" i="1"/>
  <c r="Z12" i="1" s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 s="1"/>
  <c r="AH16" i="1"/>
  <c r="L17" i="1"/>
  <c r="P17" i="1"/>
  <c r="Q17" i="1"/>
  <c r="U17" i="1"/>
  <c r="X17" i="1"/>
  <c r="Z17" i="1"/>
  <c r="AH17" i="1"/>
  <c r="L18" i="1"/>
  <c r="P18" i="1"/>
  <c r="Q18" i="1"/>
  <c r="U18" i="1"/>
  <c r="X18" i="1"/>
  <c r="Z18" i="1"/>
  <c r="AH18" i="1"/>
  <c r="L19" i="1"/>
  <c r="P19" i="1"/>
  <c r="Q19" i="1"/>
  <c r="U19" i="1"/>
  <c r="X19" i="1"/>
  <c r="Z19" i="1" s="1"/>
  <c r="AH19" i="1"/>
  <c r="L20" i="1"/>
  <c r="P20" i="1"/>
  <c r="Q20" i="1"/>
  <c r="U20" i="1"/>
  <c r="X20" i="1"/>
  <c r="Z20" i="1" s="1"/>
  <c r="AH20" i="1"/>
  <c r="L21" i="1"/>
  <c r="P21" i="1"/>
  <c r="Q21" i="1"/>
  <c r="U21" i="1"/>
  <c r="X21" i="1"/>
  <c r="Z21" i="1"/>
  <c r="AH21" i="1"/>
  <c r="F22" i="1"/>
  <c r="J22" i="1"/>
  <c r="K22" i="1"/>
  <c r="M22" i="1"/>
  <c r="N22" i="1"/>
  <c r="O22" i="1"/>
  <c r="S22" i="1"/>
  <c r="T22" i="1"/>
  <c r="V22" i="1"/>
  <c r="AA22" i="1"/>
  <c r="AB22" i="1"/>
  <c r="AC22" i="1"/>
  <c r="AD22" i="1"/>
  <c r="AE22" i="1"/>
  <c r="AF22" i="1"/>
  <c r="AG22" i="1"/>
  <c r="G8" i="1" l="1"/>
  <c r="H7" i="1"/>
  <c r="I7" i="1"/>
  <c r="R12" i="1"/>
  <c r="R13" i="1" s="1"/>
  <c r="R14" i="1" s="1"/>
  <c r="R15" i="1" s="1"/>
  <c r="R16" i="1" s="1"/>
  <c r="R17" i="1" s="1"/>
  <c r="R18" i="1" s="1"/>
  <c r="R19" i="1" s="1"/>
  <c r="R20" i="1" s="1"/>
  <c r="R21" i="1" s="1"/>
  <c r="R8" i="1"/>
  <c r="R9" i="1" s="1"/>
  <c r="R10" i="1" s="1"/>
  <c r="R11" i="1"/>
  <c r="X22" i="1"/>
  <c r="H6" i="1"/>
  <c r="R7" i="1"/>
  <c r="Z4" i="1"/>
  <c r="Z22" i="1" s="1"/>
  <c r="I4" i="1"/>
  <c r="G9" i="1" l="1"/>
  <c r="H8" i="1"/>
  <c r="I8" i="1"/>
  <c r="G10" i="1" l="1"/>
  <c r="H9" i="1"/>
  <c r="I9" i="1"/>
  <c r="G11" i="1" l="1"/>
  <c r="I10" i="1"/>
  <c r="H10" i="1"/>
  <c r="G12" i="1" l="1"/>
  <c r="H11" i="1"/>
  <c r="I11" i="1"/>
  <c r="H12" i="1" l="1"/>
  <c r="I12" i="1"/>
  <c r="G13" i="1"/>
  <c r="H13" i="1" l="1"/>
  <c r="I13" i="1"/>
  <c r="G14" i="1"/>
  <c r="I14" i="1" l="1"/>
  <c r="G15" i="1"/>
  <c r="H14" i="1"/>
  <c r="G16" i="1" l="1"/>
  <c r="H15" i="1"/>
  <c r="I15" i="1"/>
  <c r="H16" i="1" l="1"/>
  <c r="I16" i="1"/>
  <c r="G17" i="1"/>
  <c r="G18" i="1" l="1"/>
  <c r="H17" i="1"/>
  <c r="I17" i="1"/>
  <c r="G19" i="1" l="1"/>
  <c r="H18" i="1"/>
  <c r="I18" i="1"/>
  <c r="G20" i="1" l="1"/>
  <c r="H19" i="1"/>
  <c r="I19" i="1"/>
  <c r="H20" i="1" l="1"/>
  <c r="I20" i="1"/>
  <c r="G21" i="1"/>
  <c r="H21" i="1" l="1"/>
  <c r="H22" i="1" s="1"/>
  <c r="I21" i="1"/>
  <c r="I22" i="1" s="1"/>
  <c r="G22" i="1"/>
</calcChain>
</file>

<file path=xl/sharedStrings.xml><?xml version="1.0" encoding="utf-8"?>
<sst xmlns="http://schemas.openxmlformats.org/spreadsheetml/2006/main" count="105" uniqueCount="89">
  <si>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</si>
  <si>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</si>
  <si>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</si>
  <si>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</si>
  <si>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</si>
  <si>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</si>
  <si>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</si>
  <si>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</si>
  <si>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</si>
  <si>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</si>
  <si>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</si>
  <si>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</si>
  <si>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</si>
  <si>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</si>
  <si>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</si>
  <si>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</si>
  <si>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</si>
  <si>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</si>
  <si>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</si>
  <si>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</si>
  <si>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</si>
  <si>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</si>
  <si>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</si>
  <si>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</si>
  <si>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</si>
  <si>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</si>
  <si>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</si>
  <si>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</si>
  <si>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</si>
  <si>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</si>
  <si>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</si>
  <si>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</si>
  <si>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</si>
  <si>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</si>
  <si>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</si>
  <si>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</si>
  <si>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</si>
  <si>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</si>
  <si>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</si>
  <si>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16.</t>
  </si>
  <si>
    <t>17.</t>
  </si>
  <si>
    <t>18.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</si>
  <si>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</si>
  <si>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</si>
  <si>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</si>
  <si>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</si>
  <si>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</si>
  <si>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</si>
  <si>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</si>
  <si>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</si>
  <si>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</si>
  <si>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</si>
  <si>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</si>
  <si>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Füssen</t>
  </si>
  <si>
    <t>Grenze D/A - Fernpass (1216 m) - Landeck</t>
  </si>
  <si>
    <t>Ried i.O.</t>
  </si>
  <si>
    <t>Grenze A/CH/A - Norbertshöhe (1405 m) - Grenze A/It - Reschenpass (1507 m) - Meran</t>
  </si>
  <si>
    <t>Bozen</t>
  </si>
  <si>
    <t>Brixen - Brenner (1374 m) - Grenze It/A</t>
  </si>
  <si>
    <t>Innsbruck</t>
  </si>
  <si>
    <t>Innsbruck - Kramsach - Grenze A/D - Valepp - Spitzingsattel (1129 m)</t>
  </si>
  <si>
    <t>Bad Feilnbach</t>
  </si>
  <si>
    <t>Chiemsee - Traunstein - Bad Reichenhall - Berchtesgarden</t>
  </si>
  <si>
    <t>Königssee</t>
  </si>
  <si>
    <t>Berchtesgarden - Grenze D/A - Salzburg - Wolfgangsee - Traunsee - Gmunden</t>
  </si>
  <si>
    <t>Laakirchen</t>
  </si>
  <si>
    <t>Linz - Bad Leonfelden - Grenze A/CZ - Rožmberk nad Vltavou</t>
  </si>
  <si>
    <t>Český Krumlov</t>
  </si>
  <si>
    <t>České Budějovice - Týn nad Vltavou - Milevsko - Sedlčany</t>
  </si>
  <si>
    <t>Slapy-Ždáň</t>
  </si>
  <si>
    <t>Prag - Mělník</t>
  </si>
  <si>
    <t>Roudnice</t>
  </si>
  <si>
    <t>Terezín - Grenze CZ/D</t>
  </si>
  <si>
    <t>Dresden</t>
  </si>
  <si>
    <t>Bautzen</t>
  </si>
  <si>
    <t>Spremberg</t>
  </si>
  <si>
    <t>Cottbus - Lübben - Neu Schadow</t>
  </si>
  <si>
    <t>Beeskow</t>
  </si>
  <si>
    <t>Fürstenwalde - Erkner</t>
  </si>
  <si>
    <t>Berlin</t>
  </si>
  <si>
    <t>Schliersee</t>
  </si>
  <si>
    <t>Tegernsee - Bad Tölz</t>
  </si>
  <si>
    <t>Murnau</t>
  </si>
  <si>
    <t>Füssen - Nesselwang</t>
  </si>
  <si>
    <t>Wertach</t>
  </si>
  <si>
    <t>Immenstadt - Hergatz - Lindau</t>
  </si>
  <si>
    <t>Friedrichshafen</t>
  </si>
  <si>
    <t>Friedrichshafen - Bozen - Berlin (17.8.-3.9.2011)</t>
  </si>
  <si>
    <r>
      <t>Statistik</t>
    </r>
    <r>
      <rPr>
        <b/>
        <sz val="20"/>
        <rFont val="Arial"/>
        <family val="2"/>
      </rPr>
      <t xml:space="preserve"> Friedrichshafen - Bozen - Berlin (17.8.-3.9.2011)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</si>
</sst>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7E98-3DBA-4611-A3D6-7A17BA469F55}">
  <sheetPr codeName="Tabelle1"/>
  <dimension ref="A1:AH28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4.1796875" customWidth="1"/>
    <col min="10" max="10" width="6.906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49" t="s">
        <v>87</v>
      </c>
      <c r="B1" s="50"/>
      <c r="C1" s="50"/>
      <c r="D1" s="50"/>
      <c r="E1" s="50"/>
      <c r="F1" s="51"/>
      <c r="G1" s="53" t="s">
        <v>88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4" t="s">
        <v>26</v>
      </c>
      <c r="H3" s="24" t="s">
        <v>23</v>
      </c>
      <c r="I3" s="24" t="s">
        <v>24</v>
      </c>
      <c r="J3" s="24" t="s">
        <v>8</v>
      </c>
      <c r="K3" s="25" t="s">
        <v>32</v>
      </c>
      <c r="L3" s="24" t="s">
        <v>43</v>
      </c>
      <c r="M3" s="24" t="s">
        <v>25</v>
      </c>
      <c r="N3" s="24" t="s">
        <v>14</v>
      </c>
      <c r="O3" s="25" t="s">
        <v>33</v>
      </c>
      <c r="P3" s="24" t="s">
        <v>42</v>
      </c>
      <c r="Q3" s="24" t="s">
        <v>15</v>
      </c>
      <c r="R3" s="25" t="s">
        <v>34</v>
      </c>
      <c r="S3" s="24" t="s">
        <v>9</v>
      </c>
      <c r="T3" s="24" t="s">
        <v>10</v>
      </c>
      <c r="U3" s="24" t="s">
        <v>31</v>
      </c>
      <c r="V3" s="24" t="s">
        <v>12</v>
      </c>
      <c r="W3" s="25" t="s">
        <v>27</v>
      </c>
      <c r="X3" s="24" t="s">
        <v>13</v>
      </c>
      <c r="Y3" s="25" t="s">
        <v>29</v>
      </c>
      <c r="Z3" s="25" t="s">
        <v>30</v>
      </c>
      <c r="AA3" s="24" t="s">
        <v>11</v>
      </c>
      <c r="AB3" s="26" t="s">
        <v>18</v>
      </c>
      <c r="AC3" s="26" t="s">
        <v>19</v>
      </c>
      <c r="AD3" s="26" t="s">
        <v>20</v>
      </c>
      <c r="AE3" s="26" t="s">
        <v>21</v>
      </c>
      <c r="AF3" s="27" t="s">
        <v>17</v>
      </c>
      <c r="AG3" s="27" t="s">
        <v>16</v>
      </c>
      <c r="AH3" s="27" t="s">
        <v>28</v>
      </c>
    </row>
    <row r="4" spans="1:34" ht="13">
      <c r="A4" s="45" t="s">
        <v>44</v>
      </c>
      <c r="B4" s="46">
        <v>40772</v>
      </c>
      <c r="C4" s="5" t="s">
        <v>53</v>
      </c>
      <c r="D4" s="48" t="s">
        <v>54</v>
      </c>
      <c r="E4" s="4" t="s">
        <v>55</v>
      </c>
      <c r="F4" s="5">
        <v>118</v>
      </c>
      <c r="G4" s="12">
        <f>SUM(F4)</f>
        <v>118</v>
      </c>
      <c r="H4" s="13">
        <f>ROUND(PRODUCT(G4/1),0)</f>
        <v>118</v>
      </c>
      <c r="I4" s="13">
        <f>ROUND(PRODUCT(G4/COUNT(F4:F4)),0)</f>
        <v>118</v>
      </c>
      <c r="J4" s="38">
        <v>0.28680555555555554</v>
      </c>
      <c r="K4" s="19">
        <f>SUM(J4)</f>
        <v>0.28680555555555554</v>
      </c>
      <c r="L4" s="43">
        <f t="shared" ref="L4:L20" si="0">IF(F4=0,0,ROUND(PRODUCT(F4/SUM(HOUR(J4),PRODUCT(MINUTE(J4)/60))),1))</f>
        <v>17.100000000000001</v>
      </c>
      <c r="M4" s="33">
        <v>56.5</v>
      </c>
      <c r="N4" s="38">
        <v>0.44791666666666669</v>
      </c>
      <c r="O4" s="19">
        <f>SUM(N4)</f>
        <v>0.44791666666666669</v>
      </c>
      <c r="P4" s="43">
        <f t="shared" ref="P4:P20" si="1">IF(F4=0,0,ROUND(PRODUCT(F4/SUM(HOUR(N4),PRODUCT(MINUTE(N4)/60))),1))</f>
        <v>11</v>
      </c>
      <c r="Q4" s="19">
        <f t="shared" ref="Q4:Q20" si="2">SUM(N4,-J4)</f>
        <v>0.16111111111111115</v>
      </c>
      <c r="R4" s="19">
        <f>SUM(Q4)</f>
        <v>0.16111111111111115</v>
      </c>
      <c r="S4" s="13">
        <v>800</v>
      </c>
      <c r="T4" s="10">
        <v>900</v>
      </c>
      <c r="U4" s="14">
        <f>SUM(-S4,T4)</f>
        <v>100</v>
      </c>
      <c r="V4" s="13">
        <v>1178</v>
      </c>
      <c r="W4" s="14">
        <f>SUM(V4)</f>
        <v>1178</v>
      </c>
      <c r="X4" s="13">
        <f t="shared" ref="X4:X20" si="3">SUM(S4,-T4,V4)</f>
        <v>1078</v>
      </c>
      <c r="Y4" s="14">
        <f>SUM(X4)</f>
        <v>1078</v>
      </c>
      <c r="Z4" s="14">
        <f t="shared" ref="Z4:Z20" si="4">SUM(V4,-X4)</f>
        <v>100</v>
      </c>
      <c r="AA4" s="13">
        <v>1218</v>
      </c>
      <c r="AB4" s="13">
        <v>4</v>
      </c>
      <c r="AC4" s="13">
        <v>22</v>
      </c>
      <c r="AD4" s="13"/>
      <c r="AE4" s="13"/>
      <c r="AF4" s="13">
        <v>23</v>
      </c>
      <c r="AG4" s="13">
        <v>36</v>
      </c>
      <c r="AH4" s="15">
        <f>SUM(AG4,-AF4)</f>
        <v>13</v>
      </c>
    </row>
    <row r="5" spans="1:34" ht="25.5">
      <c r="A5" s="45" t="s">
        <v>45</v>
      </c>
      <c r="B5" s="46">
        <v>40773</v>
      </c>
      <c r="C5" s="5" t="s">
        <v>55</v>
      </c>
      <c r="D5" s="48" t="s">
        <v>56</v>
      </c>
      <c r="E5" s="4" t="s">
        <v>57</v>
      </c>
      <c r="F5" s="5">
        <v>164</v>
      </c>
      <c r="G5" s="16">
        <f>SUM(G4,F5)</f>
        <v>282</v>
      </c>
      <c r="H5" s="10">
        <f>ROUND(PRODUCT(G5/2),0)</f>
        <v>141</v>
      </c>
      <c r="I5" s="10">
        <f>ROUND(PRODUCT(G5/COUNT(F4:F5)),0)</f>
        <v>141</v>
      </c>
      <c r="J5" s="39">
        <v>0.38194444444444442</v>
      </c>
      <c r="K5" s="20">
        <f t="shared" ref="K5:K20" si="5">SUM(J5,K4)</f>
        <v>0.66874999999999996</v>
      </c>
      <c r="L5" s="43">
        <f t="shared" si="0"/>
        <v>17.899999999999999</v>
      </c>
      <c r="M5" s="34">
        <v>63.5</v>
      </c>
      <c r="N5" s="39">
        <v>0.46875</v>
      </c>
      <c r="O5" s="20">
        <f t="shared" ref="O5:O20" si="6">SUM(N5,O4)</f>
        <v>0.91666666666666674</v>
      </c>
      <c r="P5" s="43">
        <f t="shared" si="1"/>
        <v>14.6</v>
      </c>
      <c r="Q5" s="20">
        <f t="shared" si="2"/>
        <v>8.680555555555558E-2</v>
      </c>
      <c r="R5" s="20">
        <f>SUM(Q5,R4)</f>
        <v>0.24791666666666673</v>
      </c>
      <c r="S5" s="10">
        <v>900</v>
      </c>
      <c r="T5" s="10">
        <v>300</v>
      </c>
      <c r="U5" s="17">
        <f>SUM(-S5,T5)</f>
        <v>-600</v>
      </c>
      <c r="V5" s="28">
        <v>1102</v>
      </c>
      <c r="W5" s="17">
        <f t="shared" ref="W5:W20" si="7">SUM(W4,V5)</f>
        <v>2280</v>
      </c>
      <c r="X5" s="10">
        <f t="shared" si="3"/>
        <v>1702</v>
      </c>
      <c r="Y5" s="17">
        <f>SUM(Y4,X5)</f>
        <v>2780</v>
      </c>
      <c r="Z5" s="17">
        <f t="shared" si="4"/>
        <v>-600</v>
      </c>
      <c r="AA5" s="10">
        <v>1507</v>
      </c>
      <c r="AB5" s="10">
        <v>3</v>
      </c>
      <c r="AC5" s="29">
        <v>11</v>
      </c>
      <c r="AD5" s="28"/>
      <c r="AE5" s="29"/>
      <c r="AF5" s="29">
        <v>19</v>
      </c>
      <c r="AG5" s="29">
        <v>35</v>
      </c>
      <c r="AH5" s="18">
        <f>SUM(AG5,-AF5)</f>
        <v>16</v>
      </c>
    </row>
    <row r="6" spans="1:34" ht="13">
      <c r="A6" s="45" t="s">
        <v>46</v>
      </c>
      <c r="B6" s="46">
        <v>40774</v>
      </c>
      <c r="C6" s="5" t="s">
        <v>57</v>
      </c>
      <c r="D6" s="48" t="s">
        <v>58</v>
      </c>
      <c r="E6" s="4" t="s">
        <v>59</v>
      </c>
      <c r="F6" s="5">
        <v>129</v>
      </c>
      <c r="G6" s="16">
        <f t="shared" ref="G6:G20" si="8">SUM(G5,F6)</f>
        <v>411</v>
      </c>
      <c r="H6" s="10">
        <f>ROUND(PRODUCT(G6/3),0)</f>
        <v>137</v>
      </c>
      <c r="I6" s="10">
        <f>ROUND(PRODUCT(G6/COUNT(F4:F6)),0)</f>
        <v>137</v>
      </c>
      <c r="J6" s="39">
        <v>0.31944444444444448</v>
      </c>
      <c r="K6" s="20">
        <f t="shared" si="5"/>
        <v>0.98819444444444438</v>
      </c>
      <c r="L6" s="43">
        <f t="shared" si="0"/>
        <v>16.8</v>
      </c>
      <c r="M6" s="34">
        <v>68.5</v>
      </c>
      <c r="N6" s="39">
        <v>0.45833333333333331</v>
      </c>
      <c r="O6" s="20">
        <f t="shared" si="6"/>
        <v>1.375</v>
      </c>
      <c r="P6" s="43">
        <f t="shared" si="1"/>
        <v>11.7</v>
      </c>
      <c r="Q6" s="20">
        <f t="shared" si="2"/>
        <v>0.13888888888888884</v>
      </c>
      <c r="R6" s="20">
        <f t="shared" ref="R6:R20" si="9">SUM(Q6,R5)</f>
        <v>0.38680555555555557</v>
      </c>
      <c r="S6" s="10">
        <v>300</v>
      </c>
      <c r="T6" s="28">
        <v>730</v>
      </c>
      <c r="U6" s="17">
        <f t="shared" ref="U6:U20" si="10">SUM(-S6,T6)</f>
        <v>430</v>
      </c>
      <c r="V6" s="28">
        <v>1455</v>
      </c>
      <c r="W6" s="17">
        <f t="shared" si="7"/>
        <v>3735</v>
      </c>
      <c r="X6" s="10">
        <f t="shared" si="3"/>
        <v>1025</v>
      </c>
      <c r="Y6" s="17">
        <f t="shared" ref="Y6:Y20" si="11">SUM(Y5,X6)</f>
        <v>3805</v>
      </c>
      <c r="Z6" s="17">
        <f t="shared" si="4"/>
        <v>430</v>
      </c>
      <c r="AA6" s="10">
        <v>1362</v>
      </c>
      <c r="AB6" s="10">
        <v>3</v>
      </c>
      <c r="AC6" s="29">
        <v>17</v>
      </c>
      <c r="AD6" s="28"/>
      <c r="AE6" s="29"/>
      <c r="AF6" s="29">
        <v>21</v>
      </c>
      <c r="AG6" s="29">
        <v>37</v>
      </c>
      <c r="AH6" s="18">
        <f t="shared" ref="AH6:AH20" si="12">SUM(AG6,-AF6)</f>
        <v>16</v>
      </c>
    </row>
    <row r="7" spans="1:34" ht="13">
      <c r="A7" s="45" t="s">
        <v>47</v>
      </c>
      <c r="B7" s="46">
        <v>40775</v>
      </c>
      <c r="C7" s="5" t="s">
        <v>59</v>
      </c>
      <c r="D7" s="48" t="s">
        <v>60</v>
      </c>
      <c r="E7" s="4" t="s">
        <v>61</v>
      </c>
      <c r="F7" s="5">
        <v>132</v>
      </c>
      <c r="G7" s="16">
        <f t="shared" si="8"/>
        <v>543</v>
      </c>
      <c r="H7" s="10">
        <f>ROUND(PRODUCT(G7/4),0)</f>
        <v>136</v>
      </c>
      <c r="I7" s="10">
        <f>ROUND(PRODUCT(G7/COUNT(F4:F7)),0)</f>
        <v>136</v>
      </c>
      <c r="J7" s="39">
        <v>0.3298611111111111</v>
      </c>
      <c r="K7" s="20">
        <f t="shared" si="5"/>
        <v>1.3180555555555555</v>
      </c>
      <c r="L7" s="43">
        <f t="shared" si="0"/>
        <v>16.7</v>
      </c>
      <c r="M7" s="35">
        <v>75.5</v>
      </c>
      <c r="N7" s="39">
        <v>0.47916666666666669</v>
      </c>
      <c r="O7" s="20">
        <f t="shared" si="6"/>
        <v>1.8541666666666667</v>
      </c>
      <c r="P7" s="43">
        <f t="shared" si="1"/>
        <v>11.5</v>
      </c>
      <c r="Q7" s="20">
        <f t="shared" si="2"/>
        <v>0.14930555555555558</v>
      </c>
      <c r="R7" s="20">
        <f t="shared" si="9"/>
        <v>0.5361111111111112</v>
      </c>
      <c r="S7" s="28">
        <v>730</v>
      </c>
      <c r="T7" s="28">
        <v>500</v>
      </c>
      <c r="U7" s="17">
        <f t="shared" si="10"/>
        <v>-230</v>
      </c>
      <c r="V7" s="28">
        <v>1416</v>
      </c>
      <c r="W7" s="17">
        <f t="shared" si="7"/>
        <v>5151</v>
      </c>
      <c r="X7" s="10">
        <f t="shared" si="3"/>
        <v>1646</v>
      </c>
      <c r="Y7" s="17">
        <f t="shared" si="11"/>
        <v>5451</v>
      </c>
      <c r="Z7" s="17">
        <f t="shared" si="4"/>
        <v>-230</v>
      </c>
      <c r="AA7" s="28">
        <v>1127</v>
      </c>
      <c r="AB7" s="28">
        <v>5</v>
      </c>
      <c r="AC7" s="29">
        <v>15</v>
      </c>
      <c r="AD7" s="28"/>
      <c r="AE7" s="29"/>
      <c r="AF7" s="29">
        <v>22</v>
      </c>
      <c r="AG7" s="29">
        <v>35</v>
      </c>
      <c r="AH7" s="18">
        <f t="shared" si="12"/>
        <v>13</v>
      </c>
    </row>
    <row r="8" spans="1:34" ht="13">
      <c r="A8" s="45" t="s">
        <v>48</v>
      </c>
      <c r="B8" s="46">
        <v>40776</v>
      </c>
      <c r="C8" s="5" t="s">
        <v>61</v>
      </c>
      <c r="D8" s="48" t="s">
        <v>62</v>
      </c>
      <c r="E8" s="4" t="s">
        <v>63</v>
      </c>
      <c r="F8" s="5">
        <v>128</v>
      </c>
      <c r="G8" s="16">
        <f t="shared" si="8"/>
        <v>671</v>
      </c>
      <c r="H8" s="10">
        <f>ROUND(PRODUCT(G8/5),0)</f>
        <v>134</v>
      </c>
      <c r="I8" s="10">
        <f>ROUND(PRODUCT(G8/COUNT(F4:F8)),0)</f>
        <v>134</v>
      </c>
      <c r="J8" s="39">
        <v>0.3034722222222222</v>
      </c>
      <c r="K8" s="20">
        <f t="shared" si="5"/>
        <v>1.6215277777777777</v>
      </c>
      <c r="L8" s="43">
        <f t="shared" si="0"/>
        <v>17.600000000000001</v>
      </c>
      <c r="M8" s="35">
        <v>57.5</v>
      </c>
      <c r="N8" s="39">
        <v>0.4236111111111111</v>
      </c>
      <c r="O8" s="20">
        <f t="shared" si="6"/>
        <v>2.2777777777777777</v>
      </c>
      <c r="P8" s="43">
        <f t="shared" si="1"/>
        <v>12.6</v>
      </c>
      <c r="Q8" s="20">
        <f t="shared" si="2"/>
        <v>0.12013888888888891</v>
      </c>
      <c r="R8" s="20">
        <f t="shared" si="9"/>
        <v>0.65625000000000011</v>
      </c>
      <c r="S8" s="28">
        <v>500</v>
      </c>
      <c r="T8" s="28">
        <v>605</v>
      </c>
      <c r="U8" s="17">
        <f t="shared" si="10"/>
        <v>105</v>
      </c>
      <c r="V8" s="28">
        <v>1016</v>
      </c>
      <c r="W8" s="17">
        <f t="shared" si="7"/>
        <v>6167</v>
      </c>
      <c r="X8" s="10">
        <f t="shared" si="3"/>
        <v>911</v>
      </c>
      <c r="Y8" s="17">
        <f t="shared" si="11"/>
        <v>6362</v>
      </c>
      <c r="Z8" s="17">
        <f t="shared" si="4"/>
        <v>105</v>
      </c>
      <c r="AA8" s="28">
        <v>716</v>
      </c>
      <c r="AB8" s="28">
        <v>3</v>
      </c>
      <c r="AC8" s="29">
        <v>16</v>
      </c>
      <c r="AD8" s="28"/>
      <c r="AE8" s="29"/>
      <c r="AF8" s="29">
        <v>26</v>
      </c>
      <c r="AG8" s="29">
        <v>38</v>
      </c>
      <c r="AH8" s="18">
        <f t="shared" si="12"/>
        <v>12</v>
      </c>
    </row>
    <row r="9" spans="1:34" ht="13">
      <c r="A9" s="45" t="s">
        <v>49</v>
      </c>
      <c r="B9" s="46">
        <v>40777</v>
      </c>
      <c r="C9" s="5"/>
      <c r="D9" s="48" t="s">
        <v>63</v>
      </c>
      <c r="E9" s="4"/>
      <c r="F9" s="5"/>
      <c r="G9" s="16">
        <f t="shared" si="8"/>
        <v>671</v>
      </c>
      <c r="H9" s="10">
        <f>ROUND(PRODUCT(G9/6),0)</f>
        <v>112</v>
      </c>
      <c r="I9" s="10">
        <f>ROUND(PRODUCT(G9/COUNT(F4:F9)),0)</f>
        <v>134</v>
      </c>
      <c r="J9" s="39"/>
      <c r="K9" s="20">
        <f t="shared" si="5"/>
        <v>1.6215277777777777</v>
      </c>
      <c r="L9" s="43">
        <f t="shared" si="0"/>
        <v>0</v>
      </c>
      <c r="M9" s="35"/>
      <c r="N9" s="39"/>
      <c r="O9" s="20">
        <f t="shared" si="6"/>
        <v>2.2777777777777777</v>
      </c>
      <c r="P9" s="43">
        <f t="shared" si="1"/>
        <v>0</v>
      </c>
      <c r="Q9" s="20">
        <f t="shared" si="2"/>
        <v>0</v>
      </c>
      <c r="R9" s="20">
        <f t="shared" si="9"/>
        <v>0.65625000000000011</v>
      </c>
      <c r="S9" s="28"/>
      <c r="T9" s="28"/>
      <c r="U9" s="17">
        <f t="shared" si="10"/>
        <v>0</v>
      </c>
      <c r="V9" s="28"/>
      <c r="W9" s="17">
        <f t="shared" si="7"/>
        <v>6167</v>
      </c>
      <c r="X9" s="10">
        <f t="shared" si="3"/>
        <v>0</v>
      </c>
      <c r="Y9" s="17">
        <f t="shared" si="11"/>
        <v>6362</v>
      </c>
      <c r="Z9" s="17">
        <f t="shared" si="4"/>
        <v>0</v>
      </c>
      <c r="AA9" s="28"/>
      <c r="AB9" s="28"/>
      <c r="AC9" s="29"/>
      <c r="AD9" s="28"/>
      <c r="AE9" s="29"/>
      <c r="AF9" s="29"/>
      <c r="AG9" s="29"/>
      <c r="AH9" s="18">
        <f t="shared" si="12"/>
        <v>0</v>
      </c>
    </row>
    <row r="10" spans="1:34" ht="25.5">
      <c r="A10" s="45" t="s">
        <v>50</v>
      </c>
      <c r="B10" s="46">
        <v>40778</v>
      </c>
      <c r="C10" s="5" t="s">
        <v>63</v>
      </c>
      <c r="D10" s="48" t="s">
        <v>64</v>
      </c>
      <c r="E10" s="4" t="s">
        <v>65</v>
      </c>
      <c r="F10" s="5">
        <v>142</v>
      </c>
      <c r="G10" s="16">
        <f t="shared" si="8"/>
        <v>813</v>
      </c>
      <c r="H10" s="10">
        <f>ROUND(PRODUCT(G10/7),0)</f>
        <v>116</v>
      </c>
      <c r="I10" s="10">
        <f>ROUND(PRODUCT(G10/COUNT(F4:F10)),0)</f>
        <v>136</v>
      </c>
      <c r="J10" s="39">
        <v>0.30972222222222223</v>
      </c>
      <c r="K10" s="20">
        <f t="shared" si="5"/>
        <v>1.9312499999999999</v>
      </c>
      <c r="L10" s="43">
        <f t="shared" si="0"/>
        <v>19.100000000000001</v>
      </c>
      <c r="M10" s="34">
        <v>63.5</v>
      </c>
      <c r="N10" s="39">
        <v>0.45833333333333331</v>
      </c>
      <c r="O10" s="20">
        <f t="shared" si="6"/>
        <v>2.7361111111111112</v>
      </c>
      <c r="P10" s="43">
        <f t="shared" si="1"/>
        <v>12.9</v>
      </c>
      <c r="Q10" s="20">
        <f t="shared" si="2"/>
        <v>0.14861111111111108</v>
      </c>
      <c r="R10" s="20">
        <f t="shared" si="9"/>
        <v>0.80486111111111125</v>
      </c>
      <c r="S10" s="28">
        <v>605</v>
      </c>
      <c r="T10" s="28">
        <v>450</v>
      </c>
      <c r="U10" s="17">
        <f t="shared" si="10"/>
        <v>-155</v>
      </c>
      <c r="V10" s="28">
        <v>667</v>
      </c>
      <c r="W10" s="17">
        <f t="shared" si="7"/>
        <v>6834</v>
      </c>
      <c r="X10" s="10">
        <f t="shared" si="3"/>
        <v>822</v>
      </c>
      <c r="Y10" s="17">
        <f t="shared" si="11"/>
        <v>7184</v>
      </c>
      <c r="Z10" s="17">
        <f t="shared" si="4"/>
        <v>-155</v>
      </c>
      <c r="AA10" s="28">
        <v>640</v>
      </c>
      <c r="AB10" s="28">
        <v>2</v>
      </c>
      <c r="AC10" s="29">
        <v>14</v>
      </c>
      <c r="AD10" s="28"/>
      <c r="AE10" s="29"/>
      <c r="AF10" s="29">
        <v>20</v>
      </c>
      <c r="AG10" s="29">
        <v>37</v>
      </c>
      <c r="AH10" s="18">
        <f t="shared" si="12"/>
        <v>17</v>
      </c>
    </row>
    <row r="11" spans="1:34" ht="13">
      <c r="A11" s="44" t="s">
        <v>51</v>
      </c>
      <c r="B11" s="46">
        <v>40779</v>
      </c>
      <c r="C11" s="5" t="s">
        <v>65</v>
      </c>
      <c r="D11" s="48" t="s">
        <v>66</v>
      </c>
      <c r="E11" s="4" t="s">
        <v>67</v>
      </c>
      <c r="F11" s="5">
        <v>150</v>
      </c>
      <c r="G11" s="16">
        <f t="shared" si="8"/>
        <v>963</v>
      </c>
      <c r="H11" s="10">
        <f>ROUND(PRODUCT(G11/8),0)</f>
        <v>120</v>
      </c>
      <c r="I11" s="10">
        <f>ROUND(PRODUCT(G11/COUNT(F4:F11)),0)</f>
        <v>138</v>
      </c>
      <c r="J11" s="39">
        <v>0.33611111111111108</v>
      </c>
      <c r="K11" s="20">
        <f t="shared" si="5"/>
        <v>2.2673611111111112</v>
      </c>
      <c r="L11" s="43">
        <f t="shared" si="0"/>
        <v>18.600000000000001</v>
      </c>
      <c r="M11" s="35">
        <v>57</v>
      </c>
      <c r="N11" s="39">
        <v>0.47916666666666669</v>
      </c>
      <c r="O11" s="20">
        <f t="shared" si="6"/>
        <v>3.2152777777777777</v>
      </c>
      <c r="P11" s="43">
        <f t="shared" si="1"/>
        <v>13</v>
      </c>
      <c r="Q11" s="20">
        <f t="shared" si="2"/>
        <v>0.1430555555555556</v>
      </c>
      <c r="R11" s="20">
        <f t="shared" si="9"/>
        <v>0.94791666666666685</v>
      </c>
      <c r="S11" s="28">
        <v>450</v>
      </c>
      <c r="T11" s="28">
        <v>513</v>
      </c>
      <c r="U11" s="17">
        <f t="shared" si="10"/>
        <v>63</v>
      </c>
      <c r="V11" s="28">
        <v>1021</v>
      </c>
      <c r="W11" s="17">
        <f t="shared" si="7"/>
        <v>7855</v>
      </c>
      <c r="X11" s="10">
        <f t="shared" si="3"/>
        <v>958</v>
      </c>
      <c r="Y11" s="17">
        <f t="shared" si="11"/>
        <v>8142</v>
      </c>
      <c r="Z11" s="17">
        <f t="shared" si="4"/>
        <v>63</v>
      </c>
      <c r="AA11" s="28">
        <v>818</v>
      </c>
      <c r="AB11" s="28">
        <v>3</v>
      </c>
      <c r="AC11" s="29">
        <v>14</v>
      </c>
      <c r="AD11" s="28"/>
      <c r="AE11" s="29"/>
      <c r="AF11" s="29">
        <v>23</v>
      </c>
      <c r="AG11" s="29">
        <v>42</v>
      </c>
      <c r="AH11" s="18">
        <f t="shared" si="12"/>
        <v>19</v>
      </c>
    </row>
    <row r="12" spans="1:34" ht="13">
      <c r="A12" s="44" t="s">
        <v>52</v>
      </c>
      <c r="B12" s="46">
        <v>40780</v>
      </c>
      <c r="C12" s="5" t="s">
        <v>67</v>
      </c>
      <c r="D12" s="48" t="s">
        <v>68</v>
      </c>
      <c r="E12" s="4" t="s">
        <v>69</v>
      </c>
      <c r="F12" s="5">
        <v>153</v>
      </c>
      <c r="G12" s="16">
        <f t="shared" si="8"/>
        <v>1116</v>
      </c>
      <c r="H12" s="10">
        <f>ROUND(PRODUCT(G12/9),0)</f>
        <v>124</v>
      </c>
      <c r="I12" s="10">
        <f>ROUND(PRODUCT(G12/COUNT(F4:F12)),0)</f>
        <v>140</v>
      </c>
      <c r="J12" s="39">
        <v>0.3444444444444445</v>
      </c>
      <c r="K12" s="20">
        <f t="shared" si="5"/>
        <v>2.6118055555555557</v>
      </c>
      <c r="L12" s="43">
        <f t="shared" si="0"/>
        <v>18.5</v>
      </c>
      <c r="M12" s="34">
        <v>64</v>
      </c>
      <c r="N12" s="39">
        <v>0.47916666666666669</v>
      </c>
      <c r="O12" s="20">
        <f t="shared" si="6"/>
        <v>3.6944444444444442</v>
      </c>
      <c r="P12" s="43">
        <f t="shared" si="1"/>
        <v>13.3</v>
      </c>
      <c r="Q12" s="20">
        <f t="shared" si="2"/>
        <v>0.13472222222222219</v>
      </c>
      <c r="R12" s="20">
        <f t="shared" si="9"/>
        <v>1.0826388888888889</v>
      </c>
      <c r="S12" s="28">
        <v>513</v>
      </c>
      <c r="T12" s="28">
        <v>312</v>
      </c>
      <c r="U12" s="17">
        <f t="shared" si="10"/>
        <v>-201</v>
      </c>
      <c r="V12" s="28">
        <v>1614</v>
      </c>
      <c r="W12" s="17">
        <f t="shared" si="7"/>
        <v>9469</v>
      </c>
      <c r="X12" s="10">
        <f t="shared" si="3"/>
        <v>1815</v>
      </c>
      <c r="Y12" s="17">
        <f t="shared" si="11"/>
        <v>9957</v>
      </c>
      <c r="Z12" s="17">
        <f t="shared" si="4"/>
        <v>-201</v>
      </c>
      <c r="AA12" s="28">
        <v>550</v>
      </c>
      <c r="AB12" s="28">
        <v>3</v>
      </c>
      <c r="AC12" s="29">
        <v>17</v>
      </c>
      <c r="AD12" s="28"/>
      <c r="AE12" s="29"/>
      <c r="AF12" s="29">
        <v>20</v>
      </c>
      <c r="AG12" s="29">
        <v>35</v>
      </c>
      <c r="AH12" s="18">
        <f t="shared" si="12"/>
        <v>15</v>
      </c>
    </row>
    <row r="13" spans="1:34" ht="13">
      <c r="A13" s="44" t="s">
        <v>5</v>
      </c>
      <c r="B13" s="46">
        <v>40781</v>
      </c>
      <c r="C13" s="5" t="s">
        <v>69</v>
      </c>
      <c r="D13" s="48" t="s">
        <v>70</v>
      </c>
      <c r="E13" s="4" t="s">
        <v>71</v>
      </c>
      <c r="F13" s="5">
        <v>129</v>
      </c>
      <c r="G13" s="16">
        <f t="shared" si="8"/>
        <v>1245</v>
      </c>
      <c r="H13" s="10">
        <f>ROUND(PRODUCT(G13/10),0)</f>
        <v>125</v>
      </c>
      <c r="I13" s="10">
        <f>ROUND(PRODUCT(G13/COUNT(F4:F13)),0)</f>
        <v>138</v>
      </c>
      <c r="J13" s="39">
        <v>0.29444444444444445</v>
      </c>
      <c r="K13" s="20">
        <f t="shared" si="5"/>
        <v>2.90625</v>
      </c>
      <c r="L13" s="43">
        <f t="shared" si="0"/>
        <v>18.3</v>
      </c>
      <c r="M13" s="35">
        <v>64.5</v>
      </c>
      <c r="N13" s="39">
        <v>0.4375</v>
      </c>
      <c r="O13" s="20">
        <f t="shared" si="6"/>
        <v>4.1319444444444446</v>
      </c>
      <c r="P13" s="43">
        <f t="shared" si="1"/>
        <v>12.3</v>
      </c>
      <c r="Q13" s="20">
        <f t="shared" si="2"/>
        <v>0.14305555555555555</v>
      </c>
      <c r="R13" s="20">
        <f t="shared" si="9"/>
        <v>1.2256944444444444</v>
      </c>
      <c r="S13" s="28">
        <v>312</v>
      </c>
      <c r="T13" s="28">
        <v>162</v>
      </c>
      <c r="U13" s="17">
        <f t="shared" si="10"/>
        <v>-150</v>
      </c>
      <c r="V13" s="28">
        <v>429</v>
      </c>
      <c r="W13" s="17">
        <f t="shared" si="7"/>
        <v>9898</v>
      </c>
      <c r="X13" s="10">
        <f t="shared" si="3"/>
        <v>579</v>
      </c>
      <c r="Y13" s="17">
        <f t="shared" si="11"/>
        <v>10536</v>
      </c>
      <c r="Z13" s="17">
        <f t="shared" si="4"/>
        <v>-150</v>
      </c>
      <c r="AA13" s="28">
        <v>447</v>
      </c>
      <c r="AB13" s="28">
        <v>3</v>
      </c>
      <c r="AC13" s="29">
        <v>16</v>
      </c>
      <c r="AD13" s="28"/>
      <c r="AE13" s="29"/>
      <c r="AF13" s="29">
        <v>18</v>
      </c>
      <c r="AG13" s="29">
        <v>37</v>
      </c>
      <c r="AH13" s="18">
        <f t="shared" si="12"/>
        <v>19</v>
      </c>
    </row>
    <row r="14" spans="1:34" ht="13">
      <c r="A14" s="44" t="s">
        <v>7</v>
      </c>
      <c r="B14" s="46">
        <v>40782</v>
      </c>
      <c r="C14" s="5" t="s">
        <v>71</v>
      </c>
      <c r="D14" s="48" t="s">
        <v>72</v>
      </c>
      <c r="E14" s="4" t="s">
        <v>73</v>
      </c>
      <c r="F14" s="5">
        <v>142</v>
      </c>
      <c r="G14" s="16">
        <f t="shared" si="8"/>
        <v>1387</v>
      </c>
      <c r="H14" s="10">
        <f>ROUND(PRODUCT(G14/11),0)</f>
        <v>126</v>
      </c>
      <c r="I14" s="10">
        <f>ROUND(PRODUCT(G14/COUNT(F4:F14)),0)</f>
        <v>139</v>
      </c>
      <c r="J14" s="39">
        <v>0.30972222222222223</v>
      </c>
      <c r="K14" s="20">
        <f t="shared" si="5"/>
        <v>3.2159722222222222</v>
      </c>
      <c r="L14" s="43">
        <f t="shared" si="0"/>
        <v>19.100000000000001</v>
      </c>
      <c r="M14" s="35">
        <v>43.5</v>
      </c>
      <c r="N14" s="39">
        <v>0.4375</v>
      </c>
      <c r="O14" s="20">
        <f t="shared" si="6"/>
        <v>4.5694444444444446</v>
      </c>
      <c r="P14" s="43">
        <f t="shared" si="1"/>
        <v>13.5</v>
      </c>
      <c r="Q14" s="20">
        <f t="shared" si="2"/>
        <v>0.12777777777777777</v>
      </c>
      <c r="R14" s="20">
        <f t="shared" si="9"/>
        <v>1.3534722222222222</v>
      </c>
      <c r="S14" s="28">
        <v>162</v>
      </c>
      <c r="T14" s="28">
        <v>120</v>
      </c>
      <c r="U14" s="17">
        <f t="shared" si="10"/>
        <v>-42</v>
      </c>
      <c r="V14" s="28">
        <v>398</v>
      </c>
      <c r="W14" s="17">
        <f t="shared" si="7"/>
        <v>10296</v>
      </c>
      <c r="X14" s="10">
        <f t="shared" si="3"/>
        <v>440</v>
      </c>
      <c r="Y14" s="17">
        <f t="shared" si="11"/>
        <v>10976</v>
      </c>
      <c r="Z14" s="17">
        <f t="shared" si="4"/>
        <v>-42</v>
      </c>
      <c r="AA14" s="28">
        <v>175</v>
      </c>
      <c r="AB14" s="28">
        <v>2</v>
      </c>
      <c r="AC14" s="29">
        <v>15</v>
      </c>
      <c r="AD14" s="28"/>
      <c r="AE14" s="29"/>
      <c r="AF14" s="29">
        <v>14</v>
      </c>
      <c r="AG14" s="29">
        <v>26</v>
      </c>
      <c r="AH14" s="18">
        <f t="shared" si="12"/>
        <v>12</v>
      </c>
    </row>
    <row r="15" spans="1:34" ht="13">
      <c r="A15" s="44" t="s">
        <v>35</v>
      </c>
      <c r="B15" s="46">
        <v>40783</v>
      </c>
      <c r="C15" s="5" t="s">
        <v>73</v>
      </c>
      <c r="D15" s="48" t="s">
        <v>74</v>
      </c>
      <c r="E15" s="4" t="s">
        <v>75</v>
      </c>
      <c r="F15" s="5">
        <v>126</v>
      </c>
      <c r="G15" s="16">
        <f t="shared" si="8"/>
        <v>1513</v>
      </c>
      <c r="H15" s="10">
        <f>ROUND(PRODUCT(G15/12),0)</f>
        <v>126</v>
      </c>
      <c r="I15" s="10">
        <f>ROUND(PRODUCT(G15/COUNT(F4:F15)),0)</f>
        <v>138</v>
      </c>
      <c r="J15" s="39">
        <v>0.27013888888888887</v>
      </c>
      <c r="K15" s="20">
        <f t="shared" si="5"/>
        <v>3.4861111111111112</v>
      </c>
      <c r="L15" s="43">
        <f t="shared" si="0"/>
        <v>19.399999999999999</v>
      </c>
      <c r="M15" s="34">
        <v>58</v>
      </c>
      <c r="N15" s="39">
        <v>0.31944444444444448</v>
      </c>
      <c r="O15" s="20">
        <f t="shared" si="6"/>
        <v>4.8888888888888893</v>
      </c>
      <c r="P15" s="43">
        <f t="shared" si="1"/>
        <v>16.399999999999999</v>
      </c>
      <c r="Q15" s="20">
        <f t="shared" si="2"/>
        <v>4.9305555555555602E-2</v>
      </c>
      <c r="R15" s="20">
        <f t="shared" si="9"/>
        <v>1.4027777777777777</v>
      </c>
      <c r="S15" s="28">
        <v>120</v>
      </c>
      <c r="T15" s="28">
        <v>110</v>
      </c>
      <c r="U15" s="17">
        <f t="shared" si="10"/>
        <v>-10</v>
      </c>
      <c r="V15" s="28">
        <v>613</v>
      </c>
      <c r="W15" s="17">
        <f t="shared" si="7"/>
        <v>10909</v>
      </c>
      <c r="X15" s="10">
        <f t="shared" si="3"/>
        <v>623</v>
      </c>
      <c r="Y15" s="17">
        <f t="shared" si="11"/>
        <v>11599</v>
      </c>
      <c r="Z15" s="17">
        <f t="shared" si="4"/>
        <v>-10</v>
      </c>
      <c r="AA15" s="28">
        <v>328</v>
      </c>
      <c r="AB15" s="28">
        <v>2</v>
      </c>
      <c r="AC15" s="29">
        <v>12</v>
      </c>
      <c r="AD15" s="28"/>
      <c r="AE15" s="29"/>
      <c r="AF15" s="29">
        <v>16</v>
      </c>
      <c r="AG15" s="29">
        <v>24</v>
      </c>
      <c r="AH15" s="18">
        <f t="shared" si="12"/>
        <v>8</v>
      </c>
    </row>
    <row r="16" spans="1:34" ht="13">
      <c r="A16" s="44" t="s">
        <v>36</v>
      </c>
      <c r="B16" s="46">
        <v>40784</v>
      </c>
      <c r="C16" s="5" t="s">
        <v>75</v>
      </c>
      <c r="D16" s="48" t="s">
        <v>76</v>
      </c>
      <c r="E16" s="4" t="s">
        <v>77</v>
      </c>
      <c r="F16" s="5">
        <v>153</v>
      </c>
      <c r="G16" s="16">
        <f t="shared" si="8"/>
        <v>1666</v>
      </c>
      <c r="H16" s="10">
        <f>ROUND(PRODUCT(G16/13),0)</f>
        <v>128</v>
      </c>
      <c r="I16" s="10">
        <f>ROUND(PRODUCT(G16/COUNT(F4:F16)),0)</f>
        <v>139</v>
      </c>
      <c r="J16" s="39">
        <v>0.35694444444444445</v>
      </c>
      <c r="K16" s="20">
        <f t="shared" si="5"/>
        <v>3.8430555555555554</v>
      </c>
      <c r="L16" s="43">
        <f t="shared" si="0"/>
        <v>17.899999999999999</v>
      </c>
      <c r="M16" s="34">
        <v>37.5</v>
      </c>
      <c r="N16" s="39">
        <v>0.54166666666666663</v>
      </c>
      <c r="O16" s="20">
        <f t="shared" si="6"/>
        <v>5.4305555555555562</v>
      </c>
      <c r="P16" s="43">
        <f t="shared" si="1"/>
        <v>11.8</v>
      </c>
      <c r="Q16" s="20">
        <f t="shared" si="2"/>
        <v>0.18472222222222218</v>
      </c>
      <c r="R16" s="20">
        <f t="shared" si="9"/>
        <v>1.5874999999999999</v>
      </c>
      <c r="S16" s="28">
        <v>110</v>
      </c>
      <c r="T16" s="28">
        <v>43</v>
      </c>
      <c r="U16" s="17">
        <f t="shared" si="10"/>
        <v>-67</v>
      </c>
      <c r="V16" s="28">
        <v>218</v>
      </c>
      <c r="W16" s="17">
        <f t="shared" si="7"/>
        <v>11127</v>
      </c>
      <c r="X16" s="10">
        <f t="shared" si="3"/>
        <v>285</v>
      </c>
      <c r="Y16" s="17">
        <f t="shared" si="11"/>
        <v>11884</v>
      </c>
      <c r="Z16" s="17">
        <f t="shared" si="4"/>
        <v>-67</v>
      </c>
      <c r="AA16" s="28">
        <v>136</v>
      </c>
      <c r="AB16" s="28">
        <v>1</v>
      </c>
      <c r="AC16" s="29">
        <v>8</v>
      </c>
      <c r="AD16" s="28"/>
      <c r="AE16" s="29"/>
      <c r="AF16" s="29">
        <v>14</v>
      </c>
      <c r="AG16" s="29">
        <v>24</v>
      </c>
      <c r="AH16" s="18">
        <f t="shared" si="12"/>
        <v>10</v>
      </c>
    </row>
    <row r="17" spans="1:34" ht="13">
      <c r="A17" s="44" t="s">
        <v>37</v>
      </c>
      <c r="B17" s="46">
        <v>40785</v>
      </c>
      <c r="C17" s="5" t="s">
        <v>77</v>
      </c>
      <c r="D17" s="48" t="s">
        <v>78</v>
      </c>
      <c r="E17" s="4" t="s">
        <v>79</v>
      </c>
      <c r="F17" s="5">
        <v>111</v>
      </c>
      <c r="G17" s="16">
        <f t="shared" si="8"/>
        <v>1777</v>
      </c>
      <c r="H17" s="10">
        <f>ROUND(PRODUCT(G17/14),0)</f>
        <v>127</v>
      </c>
      <c r="I17" s="10">
        <f>ROUND(PRODUCT(G17/COUNT(F4:F17)),0)</f>
        <v>137</v>
      </c>
      <c r="J17" s="39">
        <v>0.25416666666666665</v>
      </c>
      <c r="K17" s="20">
        <f t="shared" si="5"/>
        <v>4.0972222222222223</v>
      </c>
      <c r="L17" s="43">
        <f t="shared" si="0"/>
        <v>18.2</v>
      </c>
      <c r="M17" s="34">
        <v>41.5</v>
      </c>
      <c r="N17" s="39">
        <v>0.33333333333333331</v>
      </c>
      <c r="O17" s="20">
        <f t="shared" si="6"/>
        <v>5.7638888888888893</v>
      </c>
      <c r="P17" s="43">
        <f t="shared" si="1"/>
        <v>13.9</v>
      </c>
      <c r="Q17" s="20">
        <f t="shared" si="2"/>
        <v>7.9166666666666663E-2</v>
      </c>
      <c r="R17" s="20">
        <f t="shared" si="9"/>
        <v>1.6666666666666665</v>
      </c>
      <c r="S17" s="28">
        <v>43</v>
      </c>
      <c r="T17" s="10">
        <v>36</v>
      </c>
      <c r="U17" s="17">
        <f t="shared" si="10"/>
        <v>-7</v>
      </c>
      <c r="V17" s="28">
        <v>146</v>
      </c>
      <c r="W17" s="17">
        <f t="shared" si="7"/>
        <v>11273</v>
      </c>
      <c r="X17" s="10">
        <f t="shared" si="3"/>
        <v>153</v>
      </c>
      <c r="Y17" s="17">
        <f t="shared" si="11"/>
        <v>12037</v>
      </c>
      <c r="Z17" s="17">
        <f t="shared" si="4"/>
        <v>-7</v>
      </c>
      <c r="AA17" s="28">
        <v>48</v>
      </c>
      <c r="AB17" s="28">
        <v>1</v>
      </c>
      <c r="AC17" s="29">
        <v>5</v>
      </c>
      <c r="AD17" s="28"/>
      <c r="AE17" s="29"/>
      <c r="AF17" s="29">
        <v>13</v>
      </c>
      <c r="AG17" s="29">
        <v>22</v>
      </c>
      <c r="AH17" s="18">
        <f t="shared" si="12"/>
        <v>9</v>
      </c>
    </row>
    <row r="18" spans="1:34" ht="13">
      <c r="A18" s="44" t="s">
        <v>38</v>
      </c>
      <c r="B18" s="46">
        <v>40786</v>
      </c>
      <c r="C18" s="5"/>
      <c r="D18" s="48" t="s">
        <v>80</v>
      </c>
      <c r="E18" s="4"/>
      <c r="F18" s="5"/>
      <c r="G18" s="16">
        <f t="shared" si="8"/>
        <v>1777</v>
      </c>
      <c r="H18" s="10">
        <f>ROUND(PRODUCT(G18/15),0)</f>
        <v>118</v>
      </c>
      <c r="I18" s="10">
        <f>ROUND(PRODUCT(G18/COUNT(F4:F18)),0)</f>
        <v>137</v>
      </c>
      <c r="J18" s="39"/>
      <c r="K18" s="20">
        <f t="shared" si="5"/>
        <v>4.0972222222222223</v>
      </c>
      <c r="L18" s="43">
        <f t="shared" si="0"/>
        <v>0</v>
      </c>
      <c r="M18" s="34"/>
      <c r="N18" s="39"/>
      <c r="O18" s="20">
        <f t="shared" si="6"/>
        <v>5.7638888888888893</v>
      </c>
      <c r="P18" s="43">
        <f t="shared" si="1"/>
        <v>0</v>
      </c>
      <c r="Q18" s="20">
        <f t="shared" si="2"/>
        <v>0</v>
      </c>
      <c r="R18" s="20">
        <f t="shared" si="9"/>
        <v>1.6666666666666665</v>
      </c>
      <c r="S18" s="28"/>
      <c r="T18" s="10"/>
      <c r="U18" s="17">
        <f t="shared" si="10"/>
        <v>0</v>
      </c>
      <c r="V18" s="28"/>
      <c r="W18" s="17">
        <f t="shared" si="7"/>
        <v>11273</v>
      </c>
      <c r="X18" s="10">
        <f t="shared" si="3"/>
        <v>0</v>
      </c>
      <c r="Y18" s="17">
        <f t="shared" si="11"/>
        <v>12037</v>
      </c>
      <c r="Z18" s="17">
        <f t="shared" si="4"/>
        <v>0</v>
      </c>
      <c r="AA18" s="10"/>
      <c r="AB18" s="10"/>
      <c r="AC18" s="29"/>
      <c r="AD18" s="28"/>
      <c r="AE18" s="29"/>
      <c r="AF18" s="29"/>
      <c r="AG18" s="29"/>
      <c r="AH18" s="18">
        <f t="shared" si="12"/>
        <v>0</v>
      </c>
    </row>
    <row r="19" spans="1:34" ht="13">
      <c r="A19" s="44" t="s">
        <v>39</v>
      </c>
      <c r="B19" s="46">
        <v>40787</v>
      </c>
      <c r="C19" s="5" t="s">
        <v>80</v>
      </c>
      <c r="D19" s="48" t="s">
        <v>81</v>
      </c>
      <c r="E19" s="4" t="s">
        <v>82</v>
      </c>
      <c r="F19" s="5">
        <v>81</v>
      </c>
      <c r="G19" s="16">
        <f t="shared" si="8"/>
        <v>1858</v>
      </c>
      <c r="H19" s="10">
        <f>ROUND(PRODUCT(G19/16),0)</f>
        <v>116</v>
      </c>
      <c r="I19" s="10">
        <f>ROUND(PRODUCT(G19/COUNT(F4:F19)),0)</f>
        <v>133</v>
      </c>
      <c r="J19" s="39">
        <v>0.21736111111111112</v>
      </c>
      <c r="K19" s="20">
        <f t="shared" si="5"/>
        <v>4.3145833333333332</v>
      </c>
      <c r="L19" s="43">
        <f t="shared" si="0"/>
        <v>15.5</v>
      </c>
      <c r="M19" s="34">
        <v>47</v>
      </c>
      <c r="N19" s="39">
        <v>0.3125</v>
      </c>
      <c r="O19" s="20">
        <f t="shared" si="6"/>
        <v>6.0763888888888893</v>
      </c>
      <c r="P19" s="43">
        <f t="shared" si="1"/>
        <v>10.8</v>
      </c>
      <c r="Q19" s="20">
        <f t="shared" si="2"/>
        <v>9.5138888888888884E-2</v>
      </c>
      <c r="R19" s="20">
        <f t="shared" si="9"/>
        <v>1.7618055555555554</v>
      </c>
      <c r="S19" s="28">
        <v>780</v>
      </c>
      <c r="T19" s="28">
        <v>700</v>
      </c>
      <c r="U19" s="17">
        <f t="shared" si="10"/>
        <v>-80</v>
      </c>
      <c r="V19" s="28">
        <v>770</v>
      </c>
      <c r="W19" s="17">
        <f t="shared" si="7"/>
        <v>12043</v>
      </c>
      <c r="X19" s="10">
        <f t="shared" si="3"/>
        <v>850</v>
      </c>
      <c r="Y19" s="17">
        <f t="shared" si="11"/>
        <v>12887</v>
      </c>
      <c r="Z19" s="17">
        <f t="shared" si="4"/>
        <v>-80</v>
      </c>
      <c r="AA19" s="28">
        <v>868</v>
      </c>
      <c r="AB19" s="28">
        <v>4</v>
      </c>
      <c r="AC19" s="29">
        <v>17</v>
      </c>
      <c r="AD19" s="28"/>
      <c r="AE19" s="29"/>
      <c r="AF19" s="29">
        <v>16</v>
      </c>
      <c r="AG19" s="29">
        <v>25</v>
      </c>
      <c r="AH19" s="18">
        <f t="shared" si="12"/>
        <v>9</v>
      </c>
    </row>
    <row r="20" spans="1:34" ht="13">
      <c r="A20" s="44" t="s">
        <v>40</v>
      </c>
      <c r="B20" s="46">
        <v>40788</v>
      </c>
      <c r="C20" s="5" t="s">
        <v>82</v>
      </c>
      <c r="D20" s="48" t="s">
        <v>83</v>
      </c>
      <c r="E20" s="4" t="s">
        <v>84</v>
      </c>
      <c r="F20" s="5">
        <v>83</v>
      </c>
      <c r="G20" s="16">
        <f t="shared" si="8"/>
        <v>1941</v>
      </c>
      <c r="H20" s="10">
        <f>ROUND(PRODUCT(G20/17),0)</f>
        <v>114</v>
      </c>
      <c r="I20" s="10">
        <f>ROUND(PRODUCT(G20/COUNT(F4:F20)),0)</f>
        <v>129</v>
      </c>
      <c r="J20" s="39">
        <v>0.22152777777777777</v>
      </c>
      <c r="K20" s="20">
        <f t="shared" si="5"/>
        <v>4.5361111111111114</v>
      </c>
      <c r="L20" s="43">
        <f t="shared" si="0"/>
        <v>15.6</v>
      </c>
      <c r="M20" s="34">
        <v>56.5</v>
      </c>
      <c r="N20" s="39">
        <v>0.35416666666666669</v>
      </c>
      <c r="O20" s="20">
        <f t="shared" si="6"/>
        <v>6.4305555555555562</v>
      </c>
      <c r="P20" s="43">
        <f t="shared" si="1"/>
        <v>9.8000000000000007</v>
      </c>
      <c r="Q20" s="20">
        <f t="shared" si="2"/>
        <v>0.13263888888888892</v>
      </c>
      <c r="R20" s="20">
        <f t="shared" si="9"/>
        <v>1.8944444444444444</v>
      </c>
      <c r="S20" s="28">
        <v>700</v>
      </c>
      <c r="T20" s="28">
        <v>880</v>
      </c>
      <c r="U20" s="17">
        <f t="shared" si="10"/>
        <v>180</v>
      </c>
      <c r="V20" s="28">
        <v>850</v>
      </c>
      <c r="W20" s="17">
        <f t="shared" si="7"/>
        <v>12893</v>
      </c>
      <c r="X20" s="10">
        <f t="shared" si="3"/>
        <v>670</v>
      </c>
      <c r="Y20" s="17">
        <f t="shared" si="11"/>
        <v>13557</v>
      </c>
      <c r="Z20" s="17">
        <f t="shared" si="4"/>
        <v>180</v>
      </c>
      <c r="AA20" s="28">
        <v>936</v>
      </c>
      <c r="AB20" s="28">
        <v>3</v>
      </c>
      <c r="AC20" s="29">
        <v>11</v>
      </c>
      <c r="AD20" s="28"/>
      <c r="AE20" s="29"/>
      <c r="AF20" s="29">
        <v>16</v>
      </c>
      <c r="AG20" s="29">
        <v>26</v>
      </c>
      <c r="AH20" s="18">
        <f t="shared" si="12"/>
        <v>10</v>
      </c>
    </row>
    <row r="21" spans="1:34" ht="13">
      <c r="A21" s="44" t="s">
        <v>41</v>
      </c>
      <c r="B21" s="46">
        <v>40789</v>
      </c>
      <c r="C21" s="5" t="s">
        <v>84</v>
      </c>
      <c r="D21" s="48" t="s">
        <v>85</v>
      </c>
      <c r="E21" s="4" t="s">
        <v>86</v>
      </c>
      <c r="F21" s="5">
        <v>119</v>
      </c>
      <c r="G21" s="16">
        <f>SUM(G20,F21)</f>
        <v>2060</v>
      </c>
      <c r="H21" s="10">
        <f>ROUND(PRODUCT(G21/17),0)</f>
        <v>121</v>
      </c>
      <c r="I21" s="10">
        <f>ROUND(PRODUCT(G21/COUNT(F4:F21)),0)</f>
        <v>129</v>
      </c>
      <c r="J21" s="39">
        <v>0.27708333333333335</v>
      </c>
      <c r="K21" s="20">
        <f>SUM(J21,K20)</f>
        <v>4.813194444444445</v>
      </c>
      <c r="L21" s="43">
        <f>IF(F21=0,0,ROUND(PRODUCT(F21/SUM(HOUR(J21),PRODUCT(MINUTE(J21)/60))),1))</f>
        <v>17.899999999999999</v>
      </c>
      <c r="M21" s="34">
        <v>61</v>
      </c>
      <c r="N21" s="39">
        <v>0.3888888888888889</v>
      </c>
      <c r="O21" s="20">
        <f>SUM(N21,O20)</f>
        <v>6.8194444444444455</v>
      </c>
      <c r="P21" s="43">
        <f>IF(F21=0,0,ROUND(PRODUCT(F21/SUM(HOUR(N21),PRODUCT(MINUTE(N21)/60))),1))</f>
        <v>12.8</v>
      </c>
      <c r="Q21" s="20">
        <f>SUM(N21,-J21)</f>
        <v>0.11180555555555555</v>
      </c>
      <c r="R21" s="20">
        <f>SUM(Q21,R20)</f>
        <v>2.0062500000000001</v>
      </c>
      <c r="S21" s="28">
        <v>880</v>
      </c>
      <c r="T21" s="10">
        <v>450</v>
      </c>
      <c r="U21" s="17">
        <f>SUM(-S21,T21)</f>
        <v>-430</v>
      </c>
      <c r="V21" s="28">
        <v>864</v>
      </c>
      <c r="W21" s="17">
        <f>SUM(W20,V21)</f>
        <v>13757</v>
      </c>
      <c r="X21" s="10">
        <f>SUM(S21,-T21,V21)</f>
        <v>1294</v>
      </c>
      <c r="Y21" s="17">
        <f>SUM(Y20,X21)</f>
        <v>14851</v>
      </c>
      <c r="Z21" s="17">
        <f>SUM(V21,-X21)</f>
        <v>-430</v>
      </c>
      <c r="AA21" s="28">
        <v>1023</v>
      </c>
      <c r="AB21" s="28">
        <v>3</v>
      </c>
      <c r="AC21" s="29">
        <v>15</v>
      </c>
      <c r="AD21" s="28"/>
      <c r="AE21" s="29"/>
      <c r="AF21" s="29">
        <v>23</v>
      </c>
      <c r="AG21" s="29">
        <v>33</v>
      </c>
      <c r="AH21" s="18">
        <f>SUM(AG21,-AF21)</f>
        <v>10</v>
      </c>
    </row>
    <row r="22" spans="1:34" ht="13">
      <c r="A22" s="30" t="s">
        <v>6</v>
      </c>
      <c r="B22" s="56"/>
      <c r="C22" s="57"/>
      <c r="D22" s="57"/>
      <c r="E22" s="58"/>
      <c r="F22" s="31">
        <f>SUM(F4:F21)</f>
        <v>2060</v>
      </c>
      <c r="G22" s="21">
        <f>SUM(G21)</f>
        <v>2060</v>
      </c>
      <c r="H22" s="21">
        <f>SUM(H21)</f>
        <v>121</v>
      </c>
      <c r="I22" s="21">
        <f>SUM(I21)</f>
        <v>129</v>
      </c>
      <c r="J22" s="22">
        <f>SUM(J4:J21)</f>
        <v>4.813194444444445</v>
      </c>
      <c r="K22" s="37">
        <f>F22/SUM(HOUR(J22)+(ROUNDDOWN(J22,0)*24),PRODUCT(MINUTE(J22)/60))</f>
        <v>17.832924541913144</v>
      </c>
      <c r="L22" s="42">
        <f>SUM(L4:L21)/COUNT(F4:F21)</f>
        <v>17.762499999999999</v>
      </c>
      <c r="M22" s="47">
        <f>PRODUCT(SUM(M4:M21),1/COUNT(M4:M21))</f>
        <v>57.21875</v>
      </c>
      <c r="N22" s="22">
        <f>SUM(N4:N21)</f>
        <v>6.8194444444444455</v>
      </c>
      <c r="O22" s="37">
        <f>F22/SUM(HOUR(N22)+(ROUNDDOWN(N22,0)*24),PRODUCT(MINUTE(N22)/60))</f>
        <v>12.586558044806518</v>
      </c>
      <c r="P22" s="42">
        <f>SUM(P4:P21)/COUNT(F4:F21)</f>
        <v>12.618750000000002</v>
      </c>
      <c r="Q22" s="22">
        <f>SUM(Q4:Q21)</f>
        <v>2.0062500000000001</v>
      </c>
      <c r="R22" s="21"/>
      <c r="S22" s="21">
        <f>ROUND(SUM(S4:S21)/COUNT(S4:S21),0)</f>
        <v>494</v>
      </c>
      <c r="T22" s="21">
        <f>ROUND(SUM(T4:T21)/COUNT(T4:T21),0)</f>
        <v>426</v>
      </c>
      <c r="U22" s="23">
        <f>SUM(U4:U21)</f>
        <v>-1094</v>
      </c>
      <c r="V22" s="21">
        <f>ROUND(SUM(V4:V21)/COUNT(V4:V21),0)</f>
        <v>860</v>
      </c>
      <c r="W22" s="21">
        <f>SUM(W21)</f>
        <v>13757</v>
      </c>
      <c r="X22" s="21">
        <f>ROUND(SUM(X4:X21)/COUNT(V4:V21),0)</f>
        <v>928</v>
      </c>
      <c r="Y22" s="21">
        <f>SUM(Y21)</f>
        <v>14851</v>
      </c>
      <c r="Z22" s="23">
        <f>SUM(Z4:Z21)</f>
        <v>-1094</v>
      </c>
      <c r="AA22" s="21">
        <f>ROUND(SUM(AA4:AA21)/COUNT(AA4:AA21),0)</f>
        <v>744</v>
      </c>
      <c r="AB22" s="36">
        <f t="shared" ref="AB22:AG22" si="13">SUM(AB4:AB21)/COUNT(AB4:AB21)</f>
        <v>2.8125</v>
      </c>
      <c r="AC22" s="36">
        <f t="shared" si="13"/>
        <v>14.0625</v>
      </c>
      <c r="AD22" s="36" t="e">
        <f t="shared" si="13"/>
        <v>#DIV/0!</v>
      </c>
      <c r="AE22" s="36" t="e">
        <f t="shared" si="13"/>
        <v>#DIV/0!</v>
      </c>
      <c r="AF22" s="36">
        <f t="shared" si="13"/>
        <v>19</v>
      </c>
      <c r="AG22" s="36">
        <f t="shared" si="13"/>
        <v>32</v>
      </c>
      <c r="AH22" s="36">
        <f>SUM(AH4:AH21)/COUNT(AG4:AG21)</f>
        <v>13</v>
      </c>
    </row>
    <row r="23" spans="1:34" ht="13">
      <c r="Q23" s="10"/>
      <c r="R23" s="10"/>
      <c r="S23" s="10"/>
      <c r="W23" s="17"/>
      <c r="Y23" s="17"/>
    </row>
    <row r="24" spans="1:34" ht="13">
      <c r="O24" s="10"/>
      <c r="P24" s="10"/>
      <c r="Q24" s="10"/>
      <c r="R24" s="32"/>
      <c r="S24" s="10"/>
      <c r="T24" s="10"/>
      <c r="U24" s="10"/>
      <c r="V24" s="10"/>
      <c r="W24" s="17"/>
      <c r="X24" s="10"/>
      <c r="Y24" s="17"/>
      <c r="Z24" s="10"/>
      <c r="AA24" s="10"/>
    </row>
    <row r="25" spans="1:34" ht="13">
      <c r="N25" s="41"/>
      <c r="O25" s="10"/>
      <c r="P25" s="10"/>
      <c r="Q25" s="40"/>
      <c r="R25" s="40"/>
      <c r="S25" s="10"/>
      <c r="T25" s="10"/>
      <c r="U25" s="10"/>
      <c r="V25" s="10"/>
      <c r="W25" s="10"/>
      <c r="X25" s="10"/>
      <c r="Y25" s="10"/>
      <c r="Z25" s="10"/>
      <c r="AA25" s="10"/>
    </row>
    <row r="26" spans="1:34" ht="13">
      <c r="O26" s="10"/>
      <c r="P26" s="10"/>
      <c r="Q26" s="40"/>
      <c r="R26" s="40"/>
      <c r="S26" s="10"/>
      <c r="T26" s="10"/>
      <c r="U26" s="10"/>
      <c r="V26" s="10"/>
      <c r="W26" s="10"/>
      <c r="X26" s="10"/>
      <c r="Y26" s="10"/>
      <c r="Z26" s="10"/>
      <c r="AA26" s="10"/>
    </row>
    <row r="27" spans="1:34" ht="13">
      <c r="O27" s="10"/>
      <c r="P27" s="10"/>
      <c r="Q27" s="10"/>
      <c r="R27" s="40"/>
      <c r="S27" s="10"/>
      <c r="T27" s="10"/>
      <c r="U27" s="10"/>
      <c r="V27" s="10"/>
      <c r="W27" s="10"/>
      <c r="X27" s="10"/>
      <c r="Y27" s="10"/>
      <c r="Z27" s="10"/>
      <c r="AA27" s="10"/>
    </row>
    <row r="28" spans="1:34"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</sheetData>
  <mergeCells count="4">
    <mergeCell ref="A1:F1"/>
    <mergeCell ref="A2:F2"/>
    <mergeCell ref="G1:AH1"/>
    <mergeCell ref="B22:E22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28FE-127A-4135-885D-D08BF034F0FD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C3075-0489-4BC8-80D0-A12AC03D9300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2025-11-12T20:11:37Z</dcterms:modified>
</cp:coreProperties>
</file>