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CF099E17-2C4C-4765-80D8-1DAF2916252A}" xr6:coauthVersionLast="47" xr6:coauthVersionMax="47" xr10:uidLastSave="{00000000-0000-0000-0000-000000000000}"/>
  <bookViews>
    <workbookView xWindow="-110" yWindow="-110" windowWidth="19420" windowHeight="10420" xr2:uid="{D8FF8B42-062D-4898-979B-164D1B288EE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L16" i="1" s="1"/>
  <c r="O4" i="1"/>
  <c r="P4" i="1"/>
  <c r="Q4" i="1"/>
  <c r="R4" i="1" s="1"/>
  <c r="R5" i="1" s="1"/>
  <c r="R6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AH4" i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P5" i="1"/>
  <c r="Q5" i="1"/>
  <c r="U5" i="1"/>
  <c r="X5" i="1"/>
  <c r="Z5" i="1"/>
  <c r="AH5" i="1"/>
  <c r="L6" i="1"/>
  <c r="P6" i="1"/>
  <c r="P16" i="1" s="1"/>
  <c r="Q6" i="1"/>
  <c r="U6" i="1"/>
  <c r="U16" i="1" s="1"/>
  <c r="X6" i="1"/>
  <c r="Z6" i="1"/>
  <c r="AH6" i="1"/>
  <c r="L7" i="1"/>
  <c r="P7" i="1"/>
  <c r="Q7" i="1"/>
  <c r="R7" i="1" s="1"/>
  <c r="R8" i="1" s="1"/>
  <c r="U7" i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F16" i="1"/>
  <c r="K16" i="1" s="1"/>
  <c r="J16" i="1"/>
  <c r="M16" i="1"/>
  <c r="N16" i="1"/>
  <c r="Q16" i="1"/>
  <c r="S16" i="1"/>
  <c r="T16" i="1"/>
  <c r="V16" i="1"/>
  <c r="AA16" i="1"/>
  <c r="AB16" i="1"/>
  <c r="AC16" i="1"/>
  <c r="AD16" i="1"/>
  <c r="AE16" i="1"/>
  <c r="AF16" i="1"/>
  <c r="AG16" i="1"/>
  <c r="AH16" i="1"/>
  <c r="R9" i="1" l="1"/>
  <c r="R10" i="1" s="1"/>
  <c r="R11" i="1"/>
  <c r="R12" i="1" s="1"/>
  <c r="R13" i="1" s="1"/>
  <c r="R14" i="1" s="1"/>
  <c r="R15" i="1" s="1"/>
  <c r="Z16" i="1"/>
  <c r="G6" i="1"/>
  <c r="X16" i="1"/>
  <c r="O16" i="1"/>
  <c r="I5" i="1"/>
  <c r="I6" i="1" l="1"/>
  <c r="G7" i="1"/>
  <c r="H6" i="1"/>
  <c r="G8" i="1" l="1"/>
  <c r="I7" i="1"/>
  <c r="H7" i="1"/>
  <c r="G9" i="1" l="1"/>
  <c r="H8" i="1"/>
  <c r="I8" i="1"/>
  <c r="H9" i="1" l="1"/>
  <c r="G10" i="1"/>
  <c r="I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G16" i="1" l="1"/>
  <c r="I15" i="1"/>
  <c r="I16" i="1" s="1"/>
  <c r="H15" i="1"/>
  <c r="H16" i="1" s="1"/>
</calcChain>
</file>

<file path=xl/sharedStrings.xml><?xml version="1.0" encoding="utf-8"?>
<sst xmlns="http://schemas.openxmlformats.org/spreadsheetml/2006/main" count="81" uniqueCount="71">
  <si>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</si>
  <si>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</si>
  <si>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</si>
  <si>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</si>
  <si>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</si>
  <si>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</si>
  <si>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</si>
  <si>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</si>
  <si>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</si>
  <si>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</si>
  <si>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</si>
  <si>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</si>
  <si>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</si>
  <si>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</si>
  <si>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</si>
  <si>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</si>
  <si>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</si>
  <si>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</si>
  <si>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</si>
  <si>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</si>
  <si>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</si>
  <si>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</si>
  <si>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</si>
  <si>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</si>
  <si>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</si>
  <si>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</si>
  <si>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</si>
  <si>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</si>
  <si>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</si>
  <si>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</si>
  <si>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</si>
  <si>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</si>
  <si>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</si>
  <si>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</si>
  <si>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</si>
  <si>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</si>
  <si>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</si>
  <si>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</si>
  <si>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</si>
  <si>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</si>
  <si>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</si>
  <si>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</si>
  <si>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</si>
  <si>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</si>
  <si>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</si>
  <si>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</si>
  <si>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</si>
  <si>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Ouarzazate</t>
  </si>
  <si>
    <t>Skoura</t>
  </si>
  <si>
    <t>Hdida</t>
  </si>
  <si>
    <t>Bou Tharar - Ait Youl</t>
  </si>
  <si>
    <t>Msemrir</t>
  </si>
  <si>
    <t>Tinerhir - Tizi-n-Boujou (1290 m) - Alnif</t>
  </si>
  <si>
    <t>Tiguerna</t>
  </si>
  <si>
    <t>Alnif</t>
  </si>
  <si>
    <t>Rissani</t>
  </si>
  <si>
    <t>Erg Chebbi</t>
  </si>
  <si>
    <t>Erfoud</t>
  </si>
  <si>
    <t>Errachidia</t>
  </si>
  <si>
    <t>Anzel</t>
  </si>
  <si>
    <t xml:space="preserve">Ait Benhaddou </t>
  </si>
  <si>
    <t xml:space="preserve">Ouarzazate </t>
  </si>
  <si>
    <t>Taliouine</t>
  </si>
  <si>
    <t>Agadir</t>
  </si>
  <si>
    <t>Arazane - Guerdane</t>
  </si>
  <si>
    <t>El-Kelaa</t>
  </si>
  <si>
    <t>Pass (2700 m) - Tamtattouchte</t>
  </si>
  <si>
    <t>Tizi-n-Bachkoum (1725 m) - Taznakht - Tizi-n-Taghatine (1889 m)</t>
  </si>
  <si>
    <t>Todra-Schlucht</t>
  </si>
  <si>
    <t>Errachidia - Ouarazazate - Agadir (5.-16.2.2012)</t>
  </si>
  <si>
    <r>
      <t>Statistik</t>
    </r>
    <r>
      <rPr>
        <b/>
        <sz val="20"/>
        <rFont val="Arial"/>
        <family val="2"/>
      </rPr>
      <t xml:space="preserve"> Errachidia - Ouarazazate - Agadir (5.-16.2.2012)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</si>
</sst>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AC448-230C-4820-9900-C6597313B7A7}">
  <sheetPr codeName="Tabelle1"/>
  <dimension ref="A1:AH22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69</v>
      </c>
      <c r="B1" s="52"/>
      <c r="C1" s="52"/>
      <c r="D1" s="52"/>
      <c r="E1" s="52"/>
      <c r="F1" s="53"/>
      <c r="G1" s="55" t="s">
        <v>70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37</v>
      </c>
      <c r="M3" s="24" t="s">
        <v>25</v>
      </c>
      <c r="N3" s="24" t="s">
        <v>14</v>
      </c>
      <c r="O3" s="25" t="s">
        <v>33</v>
      </c>
      <c r="P3" s="24" t="s">
        <v>36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5" t="s">
        <v>38</v>
      </c>
      <c r="B4" s="49">
        <v>40944</v>
      </c>
      <c r="C4" s="5" t="s">
        <v>47</v>
      </c>
      <c r="D4" s="48"/>
      <c r="E4" s="4" t="s">
        <v>48</v>
      </c>
      <c r="F4" s="5">
        <v>58</v>
      </c>
      <c r="G4" s="12">
        <f>SUM(F4)</f>
        <v>58</v>
      </c>
      <c r="H4" s="13">
        <f>ROUND(PRODUCT(G4/1),0)</f>
        <v>58</v>
      </c>
      <c r="I4" s="13">
        <f>ROUND(PRODUCT(G4/COUNT(F4:F4)),0)</f>
        <v>58</v>
      </c>
      <c r="J4" s="38">
        <v>0.15972222222222224</v>
      </c>
      <c r="K4" s="19">
        <f>SUM(J4)</f>
        <v>0.15972222222222224</v>
      </c>
      <c r="L4" s="43">
        <f t="shared" ref="L4:L15" si="0">IF(F4=0,0,ROUND(PRODUCT(F4/SUM(HOUR(J4),PRODUCT(MINUTE(J4)/60))),1))</f>
        <v>15.1</v>
      </c>
      <c r="M4" s="33">
        <v>50</v>
      </c>
      <c r="N4" s="38">
        <v>0.25</v>
      </c>
      <c r="O4" s="19">
        <f>SUM(N4)</f>
        <v>0.25</v>
      </c>
      <c r="P4" s="43">
        <f t="shared" ref="P4:P15" si="1">IF(F4=0,0,ROUND(PRODUCT(F4/SUM(HOUR(N4),PRODUCT(MINUTE(N4)/60))),1))</f>
        <v>9.6999999999999993</v>
      </c>
      <c r="Q4" s="19">
        <f t="shared" ref="Q4:Q15" si="2">SUM(N4,-J4)</f>
        <v>9.0277777777777762E-2</v>
      </c>
      <c r="R4" s="19">
        <f>SUM(Q4)</f>
        <v>9.0277777777777762E-2</v>
      </c>
      <c r="S4" s="13">
        <v>1150</v>
      </c>
      <c r="T4" s="10">
        <v>1308</v>
      </c>
      <c r="U4" s="14">
        <f>SUM(-S4,T4)</f>
        <v>158</v>
      </c>
      <c r="V4" s="13">
        <v>418</v>
      </c>
      <c r="W4" s="14">
        <f>SUM(V4)</f>
        <v>418</v>
      </c>
      <c r="X4" s="13">
        <f t="shared" ref="X4:X15" si="3">SUM(S4,-T4,V4)</f>
        <v>260</v>
      </c>
      <c r="Y4" s="14">
        <f>SUM(X4)</f>
        <v>260</v>
      </c>
      <c r="Z4" s="14">
        <f t="shared" ref="Z4:Z15" si="4">SUM(V4,-X4)</f>
        <v>158</v>
      </c>
      <c r="AA4" s="13">
        <v>1308</v>
      </c>
      <c r="AB4" s="13">
        <v>2</v>
      </c>
      <c r="AC4" s="13">
        <v>9</v>
      </c>
      <c r="AD4" s="13"/>
      <c r="AE4" s="13"/>
      <c r="AF4" s="13">
        <v>10</v>
      </c>
      <c r="AG4" s="13">
        <v>23</v>
      </c>
      <c r="AH4" s="15">
        <f>SUM(AG4,-AF4)</f>
        <v>13</v>
      </c>
    </row>
    <row r="5" spans="1:34" ht="13">
      <c r="A5" s="45" t="s">
        <v>39</v>
      </c>
      <c r="B5" s="49">
        <v>40945</v>
      </c>
      <c r="C5" s="5" t="s">
        <v>48</v>
      </c>
      <c r="D5" s="48" t="s">
        <v>65</v>
      </c>
      <c r="E5" s="4" t="s">
        <v>49</v>
      </c>
      <c r="F5" s="5">
        <v>74</v>
      </c>
      <c r="G5" s="16">
        <f>SUM(G4,F5)</f>
        <v>132</v>
      </c>
      <c r="H5" s="10">
        <f>ROUND(PRODUCT(G5/2),0)</f>
        <v>66</v>
      </c>
      <c r="I5" s="10">
        <f>ROUND(PRODUCT(G5/COUNT(F4:F5)),0)</f>
        <v>66</v>
      </c>
      <c r="J5" s="39">
        <v>0.20138888888888887</v>
      </c>
      <c r="K5" s="20">
        <f t="shared" ref="K5:K15" si="5">SUM(J5,K4)</f>
        <v>0.3611111111111111</v>
      </c>
      <c r="L5" s="43">
        <f t="shared" si="0"/>
        <v>15.3</v>
      </c>
      <c r="M5" s="34">
        <v>58.5</v>
      </c>
      <c r="N5" s="39">
        <v>0.29166666666666669</v>
      </c>
      <c r="O5" s="20">
        <f t="shared" ref="O5:O15" si="6">SUM(N5,O4)</f>
        <v>0.54166666666666674</v>
      </c>
      <c r="P5" s="43">
        <f t="shared" si="1"/>
        <v>10.6</v>
      </c>
      <c r="Q5" s="20">
        <f t="shared" si="2"/>
        <v>9.0277777777777818E-2</v>
      </c>
      <c r="R5" s="20">
        <f>SUM(Q5,R4)</f>
        <v>0.18055555555555558</v>
      </c>
      <c r="S5" s="10">
        <v>1308</v>
      </c>
      <c r="T5" s="10">
        <v>1560</v>
      </c>
      <c r="U5" s="17">
        <f>SUM(-S5,T5)</f>
        <v>252</v>
      </c>
      <c r="V5" s="28">
        <v>775</v>
      </c>
      <c r="W5" s="17">
        <f t="shared" ref="W5:W15" si="7">SUM(W4,V5)</f>
        <v>1193</v>
      </c>
      <c r="X5" s="10">
        <f t="shared" si="3"/>
        <v>523</v>
      </c>
      <c r="Y5" s="17">
        <f>SUM(Y4,X5)</f>
        <v>783</v>
      </c>
      <c r="Z5" s="17">
        <f t="shared" si="4"/>
        <v>252</v>
      </c>
      <c r="AA5" s="10">
        <v>1576</v>
      </c>
      <c r="AB5" s="10">
        <v>2</v>
      </c>
      <c r="AC5" s="29">
        <v>11</v>
      </c>
      <c r="AD5" s="28"/>
      <c r="AE5" s="29"/>
      <c r="AF5" s="29">
        <v>9</v>
      </c>
      <c r="AG5" s="29">
        <v>25</v>
      </c>
      <c r="AH5" s="18">
        <f>SUM(AG5,-AF5)</f>
        <v>16</v>
      </c>
    </row>
    <row r="6" spans="1:34" ht="13">
      <c r="A6" s="45" t="s">
        <v>40</v>
      </c>
      <c r="B6" s="49">
        <v>40946</v>
      </c>
      <c r="C6" s="5" t="s">
        <v>49</v>
      </c>
      <c r="D6" s="48" t="s">
        <v>50</v>
      </c>
      <c r="E6" s="4" t="s">
        <v>51</v>
      </c>
      <c r="F6" s="5">
        <v>79</v>
      </c>
      <c r="G6" s="16">
        <f t="shared" ref="G6:G15" si="8">SUM(G5,F6)</f>
        <v>211</v>
      </c>
      <c r="H6" s="10">
        <f>ROUND(PRODUCT(G6/3),0)</f>
        <v>70</v>
      </c>
      <c r="I6" s="10">
        <f>ROUND(PRODUCT(G6/COUNT(F4:F6)),0)</f>
        <v>70</v>
      </c>
      <c r="J6" s="39">
        <v>0.28611111111111115</v>
      </c>
      <c r="K6" s="20">
        <f t="shared" si="5"/>
        <v>0.64722222222222225</v>
      </c>
      <c r="L6" s="43">
        <f t="shared" si="0"/>
        <v>11.5</v>
      </c>
      <c r="M6" s="34">
        <v>55</v>
      </c>
      <c r="N6" s="39">
        <v>0.40277777777777773</v>
      </c>
      <c r="O6" s="20">
        <f t="shared" si="6"/>
        <v>0.94444444444444442</v>
      </c>
      <c r="P6" s="43">
        <f t="shared" si="1"/>
        <v>8.1999999999999993</v>
      </c>
      <c r="Q6" s="20">
        <f t="shared" si="2"/>
        <v>0.11666666666666659</v>
      </c>
      <c r="R6" s="20">
        <f t="shared" ref="R6:R15" si="9">SUM(Q6,R5)</f>
        <v>0.29722222222222217</v>
      </c>
      <c r="S6" s="10">
        <v>1560</v>
      </c>
      <c r="T6" s="28">
        <v>2000</v>
      </c>
      <c r="U6" s="17">
        <f t="shared" ref="U6:U15" si="10">SUM(-S6,T6)</f>
        <v>440</v>
      </c>
      <c r="V6" s="28">
        <v>1369</v>
      </c>
      <c r="W6" s="17">
        <f t="shared" si="7"/>
        <v>2562</v>
      </c>
      <c r="X6" s="10">
        <f t="shared" si="3"/>
        <v>929</v>
      </c>
      <c r="Y6" s="17">
        <f t="shared" ref="Y6:Y15" si="11">SUM(Y5,X6)</f>
        <v>1712</v>
      </c>
      <c r="Z6" s="17">
        <f t="shared" si="4"/>
        <v>440</v>
      </c>
      <c r="AA6" s="10">
        <v>2087</v>
      </c>
      <c r="AB6" s="10">
        <v>4</v>
      </c>
      <c r="AC6" s="29">
        <v>13</v>
      </c>
      <c r="AD6" s="28"/>
      <c r="AE6" s="29"/>
      <c r="AF6" s="29">
        <v>4</v>
      </c>
      <c r="AG6" s="29">
        <v>24</v>
      </c>
      <c r="AH6" s="18">
        <f t="shared" ref="AH6:AH15" si="12">SUM(AG6,-AF6)</f>
        <v>20</v>
      </c>
    </row>
    <row r="7" spans="1:34" ht="13">
      <c r="A7" s="45" t="s">
        <v>41</v>
      </c>
      <c r="B7" s="49">
        <v>40947</v>
      </c>
      <c r="C7" s="5" t="s">
        <v>51</v>
      </c>
      <c r="D7" s="48" t="s">
        <v>66</v>
      </c>
      <c r="E7" s="4" t="s">
        <v>68</v>
      </c>
      <c r="F7" s="5">
        <v>72</v>
      </c>
      <c r="G7" s="16">
        <f t="shared" si="8"/>
        <v>283</v>
      </c>
      <c r="H7" s="10">
        <f>ROUND(PRODUCT(G7/4),0)</f>
        <v>71</v>
      </c>
      <c r="I7" s="10">
        <f>ROUND(PRODUCT(G7/COUNT(F4:F7)),0)</f>
        <v>71</v>
      </c>
      <c r="J7" s="39">
        <v>0.24166666666666667</v>
      </c>
      <c r="K7" s="20">
        <f t="shared" si="5"/>
        <v>0.88888888888888895</v>
      </c>
      <c r="L7" s="43">
        <f t="shared" si="0"/>
        <v>12.4</v>
      </c>
      <c r="M7" s="35">
        <v>59.5</v>
      </c>
      <c r="N7" s="39">
        <v>0.375</v>
      </c>
      <c r="O7" s="20">
        <f t="shared" si="6"/>
        <v>1.3194444444444444</v>
      </c>
      <c r="P7" s="43">
        <f t="shared" si="1"/>
        <v>8</v>
      </c>
      <c r="Q7" s="20">
        <f t="shared" si="2"/>
        <v>0.13333333333333333</v>
      </c>
      <c r="R7" s="20">
        <f t="shared" si="9"/>
        <v>0.43055555555555547</v>
      </c>
      <c r="S7" s="28">
        <v>2000</v>
      </c>
      <c r="T7" s="28">
        <v>1350</v>
      </c>
      <c r="U7" s="17">
        <f t="shared" si="10"/>
        <v>-650</v>
      </c>
      <c r="V7" s="28">
        <v>896</v>
      </c>
      <c r="W7" s="17">
        <f t="shared" si="7"/>
        <v>3458</v>
      </c>
      <c r="X7" s="10">
        <f t="shared" si="3"/>
        <v>1546</v>
      </c>
      <c r="Y7" s="17">
        <f t="shared" si="11"/>
        <v>3258</v>
      </c>
      <c r="Z7" s="17">
        <f t="shared" si="4"/>
        <v>-650</v>
      </c>
      <c r="AA7" s="28">
        <v>2710</v>
      </c>
      <c r="AB7" s="28">
        <v>4</v>
      </c>
      <c r="AC7" s="29">
        <v>13</v>
      </c>
      <c r="AD7" s="28"/>
      <c r="AE7" s="29"/>
      <c r="AF7" s="29">
        <v>4</v>
      </c>
      <c r="AG7" s="29">
        <v>19</v>
      </c>
      <c r="AH7" s="18">
        <f t="shared" si="12"/>
        <v>15</v>
      </c>
    </row>
    <row r="8" spans="1:34" ht="13">
      <c r="A8" s="45" t="s">
        <v>42</v>
      </c>
      <c r="B8" s="49">
        <v>40948</v>
      </c>
      <c r="C8" s="5" t="s">
        <v>68</v>
      </c>
      <c r="D8" s="48" t="s">
        <v>52</v>
      </c>
      <c r="E8" s="4" t="s">
        <v>53</v>
      </c>
      <c r="F8" s="5">
        <v>91</v>
      </c>
      <c r="G8" s="16">
        <f t="shared" si="8"/>
        <v>374</v>
      </c>
      <c r="H8" s="10">
        <f>ROUND(PRODUCT(G8/5),0)</f>
        <v>75</v>
      </c>
      <c r="I8" s="10">
        <f>ROUND(PRODUCT(G8/COUNT(F4:F8)),0)</f>
        <v>75</v>
      </c>
      <c r="J8" s="39">
        <v>0.21458333333333335</v>
      </c>
      <c r="K8" s="20">
        <f t="shared" si="5"/>
        <v>1.1034722222222224</v>
      </c>
      <c r="L8" s="43">
        <f t="shared" si="0"/>
        <v>17.7</v>
      </c>
      <c r="M8" s="35">
        <v>68</v>
      </c>
      <c r="N8" s="39">
        <v>0.29166666666666669</v>
      </c>
      <c r="O8" s="20">
        <f t="shared" si="6"/>
        <v>1.6111111111111112</v>
      </c>
      <c r="P8" s="43">
        <f t="shared" si="1"/>
        <v>13</v>
      </c>
      <c r="Q8" s="20">
        <f t="shared" si="2"/>
        <v>7.7083333333333337E-2</v>
      </c>
      <c r="R8" s="20">
        <f t="shared" si="9"/>
        <v>0.50763888888888875</v>
      </c>
      <c r="S8" s="28">
        <v>1350</v>
      </c>
      <c r="T8" s="28">
        <v>950</v>
      </c>
      <c r="U8" s="17">
        <f t="shared" si="10"/>
        <v>-400</v>
      </c>
      <c r="V8" s="28">
        <v>428</v>
      </c>
      <c r="W8" s="17">
        <f t="shared" si="7"/>
        <v>3886</v>
      </c>
      <c r="X8" s="10">
        <f t="shared" si="3"/>
        <v>828</v>
      </c>
      <c r="Y8" s="17">
        <f t="shared" si="11"/>
        <v>4086</v>
      </c>
      <c r="Z8" s="17">
        <f t="shared" si="4"/>
        <v>-400</v>
      </c>
      <c r="AA8" s="28">
        <v>1450</v>
      </c>
      <c r="AB8" s="28">
        <v>3</v>
      </c>
      <c r="AC8" s="29">
        <v>12</v>
      </c>
      <c r="AD8" s="28"/>
      <c r="AE8" s="29"/>
      <c r="AF8" s="29">
        <v>1</v>
      </c>
      <c r="AG8" s="29">
        <v>9</v>
      </c>
      <c r="AH8" s="18">
        <f t="shared" si="12"/>
        <v>8</v>
      </c>
    </row>
    <row r="9" spans="1:34" ht="13">
      <c r="A9" s="45" t="s">
        <v>43</v>
      </c>
      <c r="B9" s="49">
        <v>40949</v>
      </c>
      <c r="C9" s="5" t="s">
        <v>53</v>
      </c>
      <c r="D9" s="48" t="s">
        <v>54</v>
      </c>
      <c r="E9" s="4" t="s">
        <v>55</v>
      </c>
      <c r="F9" s="5">
        <v>110</v>
      </c>
      <c r="G9" s="16">
        <f t="shared" si="8"/>
        <v>484</v>
      </c>
      <c r="H9" s="10">
        <f>ROUND(PRODUCT(G9/6),0)</f>
        <v>81</v>
      </c>
      <c r="I9" s="10">
        <f>ROUND(PRODUCT(G9/COUNT(F4:F9)),0)</f>
        <v>81</v>
      </c>
      <c r="J9" s="39">
        <v>0.30069444444444443</v>
      </c>
      <c r="K9" s="20">
        <f t="shared" si="5"/>
        <v>1.4041666666666668</v>
      </c>
      <c r="L9" s="43">
        <f t="shared" si="0"/>
        <v>15.2</v>
      </c>
      <c r="M9" s="35">
        <v>35.5</v>
      </c>
      <c r="N9" s="39">
        <v>0.44444444444444442</v>
      </c>
      <c r="O9" s="20">
        <f t="shared" si="6"/>
        <v>2.0555555555555554</v>
      </c>
      <c r="P9" s="43">
        <f t="shared" si="1"/>
        <v>10.3</v>
      </c>
      <c r="Q9" s="20">
        <f t="shared" si="2"/>
        <v>0.14374999999999999</v>
      </c>
      <c r="R9" s="20">
        <f t="shared" si="9"/>
        <v>0.6513888888888888</v>
      </c>
      <c r="S9" s="28">
        <v>950</v>
      </c>
      <c r="T9" s="28">
        <v>780</v>
      </c>
      <c r="U9" s="17">
        <f t="shared" si="10"/>
        <v>-170</v>
      </c>
      <c r="V9" s="28">
        <v>399</v>
      </c>
      <c r="W9" s="17">
        <f t="shared" si="7"/>
        <v>4285</v>
      </c>
      <c r="X9" s="10">
        <f t="shared" si="3"/>
        <v>569</v>
      </c>
      <c r="Y9" s="17">
        <f t="shared" si="11"/>
        <v>4655</v>
      </c>
      <c r="Z9" s="17">
        <f t="shared" si="4"/>
        <v>-170</v>
      </c>
      <c r="AA9" s="28">
        <v>974</v>
      </c>
      <c r="AB9" s="28">
        <v>2</v>
      </c>
      <c r="AC9" s="29">
        <v>11</v>
      </c>
      <c r="AD9" s="28"/>
      <c r="AE9" s="29"/>
      <c r="AF9" s="29">
        <v>5</v>
      </c>
      <c r="AG9" s="29">
        <v>17</v>
      </c>
      <c r="AH9" s="18">
        <f t="shared" si="12"/>
        <v>12</v>
      </c>
    </row>
    <row r="10" spans="1:34" ht="13">
      <c r="A10" s="45" t="s">
        <v>44</v>
      </c>
      <c r="B10" s="49">
        <v>40950</v>
      </c>
      <c r="C10" s="5" t="s">
        <v>55</v>
      </c>
      <c r="D10" s="48"/>
      <c r="E10" s="4" t="s">
        <v>56</v>
      </c>
      <c r="F10" s="5">
        <v>30</v>
      </c>
      <c r="G10" s="16">
        <f t="shared" si="8"/>
        <v>514</v>
      </c>
      <c r="H10" s="10">
        <f>ROUND(PRODUCT(G10/7),0)</f>
        <v>73</v>
      </c>
      <c r="I10" s="10">
        <f>ROUND(PRODUCT(G10/COUNT(F4:F10)),0)</f>
        <v>73</v>
      </c>
      <c r="J10" s="39">
        <v>7.2222222222222229E-2</v>
      </c>
      <c r="K10" s="20">
        <f t="shared" si="5"/>
        <v>1.476388888888889</v>
      </c>
      <c r="L10" s="43">
        <f t="shared" si="0"/>
        <v>17.3</v>
      </c>
      <c r="M10" s="34">
        <v>24.5</v>
      </c>
      <c r="N10" s="39">
        <v>9.375E-2</v>
      </c>
      <c r="O10" s="20">
        <f t="shared" si="6"/>
        <v>2.1493055555555554</v>
      </c>
      <c r="P10" s="43">
        <f t="shared" si="1"/>
        <v>13.3</v>
      </c>
      <c r="Q10" s="20">
        <f t="shared" si="2"/>
        <v>2.1527777777777771E-2</v>
      </c>
      <c r="R10" s="20">
        <f t="shared" si="9"/>
        <v>0.67291666666666661</v>
      </c>
      <c r="S10" s="28">
        <v>780</v>
      </c>
      <c r="T10" s="28">
        <v>780</v>
      </c>
      <c r="U10" s="17">
        <f t="shared" si="10"/>
        <v>0</v>
      </c>
      <c r="V10" s="28">
        <v>53</v>
      </c>
      <c r="W10" s="17">
        <f t="shared" si="7"/>
        <v>4338</v>
      </c>
      <c r="X10" s="10">
        <f t="shared" si="3"/>
        <v>53</v>
      </c>
      <c r="Y10" s="17">
        <f t="shared" si="11"/>
        <v>4708</v>
      </c>
      <c r="Z10" s="17">
        <f t="shared" si="4"/>
        <v>0</v>
      </c>
      <c r="AA10" s="28">
        <v>780</v>
      </c>
      <c r="AB10" s="28">
        <v>1</v>
      </c>
      <c r="AC10" s="29">
        <v>3</v>
      </c>
      <c r="AD10" s="28"/>
      <c r="AE10" s="29"/>
      <c r="AF10" s="29">
        <v>13</v>
      </c>
      <c r="AG10" s="29">
        <v>23</v>
      </c>
      <c r="AH10" s="18">
        <f t="shared" si="12"/>
        <v>10</v>
      </c>
    </row>
    <row r="11" spans="1:34" ht="13">
      <c r="A11" s="44" t="s">
        <v>45</v>
      </c>
      <c r="B11" s="46">
        <v>40951</v>
      </c>
      <c r="C11" s="5"/>
      <c r="D11" s="48" t="s">
        <v>56</v>
      </c>
      <c r="E11" s="4"/>
      <c r="F11" s="5"/>
      <c r="G11" s="16">
        <f t="shared" si="8"/>
        <v>514</v>
      </c>
      <c r="H11" s="10">
        <f>ROUND(PRODUCT(G11/8),0)</f>
        <v>64</v>
      </c>
      <c r="I11" s="10">
        <f>ROUND(PRODUCT(G11/COUNT(F4:F11)),0)</f>
        <v>73</v>
      </c>
      <c r="J11" s="39"/>
      <c r="K11" s="20">
        <f t="shared" si="5"/>
        <v>1.476388888888889</v>
      </c>
      <c r="L11" s="43">
        <f t="shared" si="0"/>
        <v>0</v>
      </c>
      <c r="M11" s="35"/>
      <c r="N11" s="39"/>
      <c r="O11" s="20">
        <f t="shared" si="6"/>
        <v>2.1493055555555554</v>
      </c>
      <c r="P11" s="43">
        <f t="shared" si="1"/>
        <v>0</v>
      </c>
      <c r="Q11" s="20">
        <f t="shared" si="2"/>
        <v>0</v>
      </c>
      <c r="R11" s="20">
        <f t="shared" si="9"/>
        <v>0.67291666666666661</v>
      </c>
      <c r="S11" s="28"/>
      <c r="T11" s="28"/>
      <c r="U11" s="17">
        <f t="shared" si="10"/>
        <v>0</v>
      </c>
      <c r="V11" s="28"/>
      <c r="W11" s="17">
        <f t="shared" si="7"/>
        <v>4338</v>
      </c>
      <c r="X11" s="10">
        <f t="shared" si="3"/>
        <v>0</v>
      </c>
      <c r="Y11" s="17">
        <f t="shared" si="11"/>
        <v>4708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44" t="s">
        <v>46</v>
      </c>
      <c r="B12" s="46">
        <v>40952</v>
      </c>
      <c r="C12" s="5" t="s">
        <v>56</v>
      </c>
      <c r="D12" s="48" t="s">
        <v>57</v>
      </c>
      <c r="E12" s="4" t="s">
        <v>58</v>
      </c>
      <c r="F12" s="5">
        <v>113</v>
      </c>
      <c r="G12" s="16">
        <f t="shared" si="8"/>
        <v>627</v>
      </c>
      <c r="H12" s="10">
        <f>ROUND(PRODUCT(G12/9),0)</f>
        <v>70</v>
      </c>
      <c r="I12" s="10">
        <f>ROUND(PRODUCT(G12/COUNT(F4:F12)),0)</f>
        <v>78</v>
      </c>
      <c r="J12" s="39">
        <v>0.28194444444444444</v>
      </c>
      <c r="K12" s="20">
        <f t="shared" si="5"/>
        <v>1.7583333333333333</v>
      </c>
      <c r="L12" s="43">
        <f t="shared" si="0"/>
        <v>16.7</v>
      </c>
      <c r="M12" s="34">
        <v>47</v>
      </c>
      <c r="N12" s="39">
        <v>0.375</v>
      </c>
      <c r="O12" s="20">
        <f t="shared" si="6"/>
        <v>2.5243055555555554</v>
      </c>
      <c r="P12" s="43">
        <f t="shared" si="1"/>
        <v>12.6</v>
      </c>
      <c r="Q12" s="20">
        <f t="shared" si="2"/>
        <v>9.3055555555555558E-2</v>
      </c>
      <c r="R12" s="20">
        <f t="shared" si="9"/>
        <v>0.76597222222222217</v>
      </c>
      <c r="S12" s="28">
        <v>780</v>
      </c>
      <c r="T12" s="28">
        <v>1039</v>
      </c>
      <c r="U12" s="17">
        <f t="shared" si="10"/>
        <v>259</v>
      </c>
      <c r="V12" s="28">
        <v>619</v>
      </c>
      <c r="W12" s="17">
        <f t="shared" si="7"/>
        <v>4957</v>
      </c>
      <c r="X12" s="10">
        <f t="shared" si="3"/>
        <v>360</v>
      </c>
      <c r="Y12" s="17">
        <f t="shared" si="11"/>
        <v>5068</v>
      </c>
      <c r="Z12" s="17">
        <f t="shared" si="4"/>
        <v>259</v>
      </c>
      <c r="AA12" s="28">
        <v>1059</v>
      </c>
      <c r="AB12" s="28">
        <v>2</v>
      </c>
      <c r="AC12" s="29">
        <v>14</v>
      </c>
      <c r="AD12" s="28"/>
      <c r="AE12" s="29"/>
      <c r="AF12" s="29">
        <v>8</v>
      </c>
      <c r="AG12" s="29">
        <v>20</v>
      </c>
      <c r="AH12" s="18">
        <f t="shared" si="12"/>
        <v>12</v>
      </c>
    </row>
    <row r="13" spans="1:34" ht="13">
      <c r="A13" s="44" t="s">
        <v>5</v>
      </c>
      <c r="B13" s="46">
        <v>40953</v>
      </c>
      <c r="C13" s="5" t="s">
        <v>61</v>
      </c>
      <c r="D13" s="48" t="s">
        <v>60</v>
      </c>
      <c r="E13" s="4" t="s">
        <v>59</v>
      </c>
      <c r="F13" s="5">
        <v>80</v>
      </c>
      <c r="G13" s="16">
        <f t="shared" si="8"/>
        <v>707</v>
      </c>
      <c r="H13" s="10">
        <f>ROUND(PRODUCT(G13/10),0)</f>
        <v>71</v>
      </c>
      <c r="I13" s="10">
        <f>ROUND(PRODUCT(G13/COUNT(F4:F13)),0)</f>
        <v>79</v>
      </c>
      <c r="J13" s="39">
        <v>0.22291666666666665</v>
      </c>
      <c r="K13" s="20">
        <f t="shared" si="5"/>
        <v>1.98125</v>
      </c>
      <c r="L13" s="43">
        <f t="shared" si="0"/>
        <v>15</v>
      </c>
      <c r="M13" s="35">
        <v>48.5</v>
      </c>
      <c r="N13" s="39">
        <v>0.35416666666666669</v>
      </c>
      <c r="O13" s="20">
        <f t="shared" si="6"/>
        <v>2.8784722222222219</v>
      </c>
      <c r="P13" s="43">
        <f t="shared" si="1"/>
        <v>9.4</v>
      </c>
      <c r="Q13" s="20">
        <f t="shared" si="2"/>
        <v>0.13125000000000003</v>
      </c>
      <c r="R13" s="20">
        <f t="shared" si="9"/>
        <v>0.89722222222222214</v>
      </c>
      <c r="S13" s="28">
        <v>1050</v>
      </c>
      <c r="T13" s="28">
        <v>1650</v>
      </c>
      <c r="U13" s="17">
        <f t="shared" si="10"/>
        <v>600</v>
      </c>
      <c r="V13" s="28">
        <v>899</v>
      </c>
      <c r="W13" s="17">
        <f t="shared" si="7"/>
        <v>5856</v>
      </c>
      <c r="X13" s="10">
        <f t="shared" si="3"/>
        <v>299</v>
      </c>
      <c r="Y13" s="17">
        <f t="shared" si="11"/>
        <v>5367</v>
      </c>
      <c r="Z13" s="17">
        <f t="shared" si="4"/>
        <v>600</v>
      </c>
      <c r="AA13" s="28">
        <v>1687</v>
      </c>
      <c r="AB13" s="28">
        <v>2</v>
      </c>
      <c r="AC13" s="29">
        <v>10</v>
      </c>
      <c r="AD13" s="28"/>
      <c r="AE13" s="29"/>
      <c r="AF13" s="29">
        <v>8</v>
      </c>
      <c r="AG13" s="29">
        <v>20</v>
      </c>
      <c r="AH13" s="18">
        <f t="shared" si="12"/>
        <v>12</v>
      </c>
    </row>
    <row r="14" spans="1:34" ht="13">
      <c r="A14" s="44" t="s">
        <v>7</v>
      </c>
      <c r="B14" s="46">
        <v>40954</v>
      </c>
      <c r="C14" s="5" t="s">
        <v>59</v>
      </c>
      <c r="D14" s="48" t="s">
        <v>67</v>
      </c>
      <c r="E14" s="4" t="s">
        <v>62</v>
      </c>
      <c r="F14" s="5">
        <v>109</v>
      </c>
      <c r="G14" s="16">
        <f t="shared" si="8"/>
        <v>816</v>
      </c>
      <c r="H14" s="10">
        <f>ROUND(PRODUCT(G14/11),0)</f>
        <v>74</v>
      </c>
      <c r="I14" s="10">
        <f>ROUND(PRODUCT(G14/COUNT(F4:F14)),0)</f>
        <v>82</v>
      </c>
      <c r="J14" s="39">
        <v>0.24861111111111112</v>
      </c>
      <c r="K14" s="20">
        <f t="shared" si="5"/>
        <v>2.2298611111111111</v>
      </c>
      <c r="L14" s="43">
        <f t="shared" si="0"/>
        <v>18.3</v>
      </c>
      <c r="M14" s="35">
        <v>58.5</v>
      </c>
      <c r="N14" s="39">
        <v>0.31944444444444448</v>
      </c>
      <c r="O14" s="20">
        <f t="shared" si="6"/>
        <v>3.1979166666666665</v>
      </c>
      <c r="P14" s="43">
        <f t="shared" si="1"/>
        <v>14.2</v>
      </c>
      <c r="Q14" s="20">
        <f t="shared" si="2"/>
        <v>7.0833333333333359E-2</v>
      </c>
      <c r="R14" s="20">
        <f t="shared" si="9"/>
        <v>0.96805555555555545</v>
      </c>
      <c r="S14" s="28">
        <v>1650</v>
      </c>
      <c r="T14" s="28">
        <v>1050</v>
      </c>
      <c r="U14" s="17">
        <f t="shared" si="10"/>
        <v>-600</v>
      </c>
      <c r="V14" s="28">
        <v>957</v>
      </c>
      <c r="W14" s="17">
        <f t="shared" si="7"/>
        <v>6813</v>
      </c>
      <c r="X14" s="10">
        <f t="shared" si="3"/>
        <v>1557</v>
      </c>
      <c r="Y14" s="17">
        <f t="shared" si="11"/>
        <v>6924</v>
      </c>
      <c r="Z14" s="17">
        <f t="shared" si="4"/>
        <v>-600</v>
      </c>
      <c r="AA14" s="28">
        <v>1889</v>
      </c>
      <c r="AB14" s="28">
        <v>2</v>
      </c>
      <c r="AC14" s="29">
        <v>9</v>
      </c>
      <c r="AD14" s="28"/>
      <c r="AE14" s="29"/>
      <c r="AF14" s="29">
        <v>5</v>
      </c>
      <c r="AG14" s="29">
        <v>18</v>
      </c>
      <c r="AH14" s="18">
        <f t="shared" si="12"/>
        <v>13</v>
      </c>
    </row>
    <row r="15" spans="1:34" ht="13">
      <c r="A15" s="44" t="s">
        <v>35</v>
      </c>
      <c r="B15" s="46">
        <v>40955</v>
      </c>
      <c r="C15" s="5" t="s">
        <v>62</v>
      </c>
      <c r="D15" s="50" t="s">
        <v>64</v>
      </c>
      <c r="E15" s="4" t="s">
        <v>63</v>
      </c>
      <c r="F15" s="5">
        <v>189</v>
      </c>
      <c r="G15" s="16">
        <f t="shared" si="8"/>
        <v>1005</v>
      </c>
      <c r="H15" s="10">
        <f>ROUND(PRODUCT(G15/12),0)</f>
        <v>84</v>
      </c>
      <c r="I15" s="10">
        <f>ROUND(PRODUCT(G15/COUNT(F4:F15)),0)</f>
        <v>91</v>
      </c>
      <c r="J15" s="39">
        <v>0.36249999999999999</v>
      </c>
      <c r="K15" s="20">
        <f t="shared" si="5"/>
        <v>2.5923611111111109</v>
      </c>
      <c r="L15" s="43">
        <f t="shared" si="0"/>
        <v>21.7</v>
      </c>
      <c r="M15" s="34">
        <v>51</v>
      </c>
      <c r="N15" s="39">
        <v>0.44444444444444442</v>
      </c>
      <c r="O15" s="20">
        <f t="shared" si="6"/>
        <v>3.6423611111111107</v>
      </c>
      <c r="P15" s="43">
        <f t="shared" si="1"/>
        <v>17.7</v>
      </c>
      <c r="Q15" s="20">
        <f t="shared" si="2"/>
        <v>8.1944444444444431E-2</v>
      </c>
      <c r="R15" s="20">
        <f t="shared" si="9"/>
        <v>1.0499999999999998</v>
      </c>
      <c r="S15" s="28">
        <v>1050</v>
      </c>
      <c r="T15" s="28">
        <v>50</v>
      </c>
      <c r="U15" s="17">
        <f t="shared" si="10"/>
        <v>-1000</v>
      </c>
      <c r="V15" s="28">
        <v>251</v>
      </c>
      <c r="W15" s="17">
        <f t="shared" si="7"/>
        <v>7064</v>
      </c>
      <c r="X15" s="10">
        <f t="shared" si="3"/>
        <v>1251</v>
      </c>
      <c r="Y15" s="17">
        <f t="shared" si="11"/>
        <v>8175</v>
      </c>
      <c r="Z15" s="17">
        <f t="shared" si="4"/>
        <v>-1000</v>
      </c>
      <c r="AA15" s="28">
        <v>1050</v>
      </c>
      <c r="AB15" s="28">
        <v>2</v>
      </c>
      <c r="AC15" s="29">
        <v>8</v>
      </c>
      <c r="AD15" s="28"/>
      <c r="AE15" s="29"/>
      <c r="AF15" s="29">
        <v>11</v>
      </c>
      <c r="AG15" s="29">
        <v>29</v>
      </c>
      <c r="AH15" s="18">
        <f t="shared" si="12"/>
        <v>18</v>
      </c>
    </row>
    <row r="16" spans="1:34" ht="13">
      <c r="A16" s="30" t="s">
        <v>6</v>
      </c>
      <c r="B16" s="58"/>
      <c r="C16" s="59"/>
      <c r="D16" s="59"/>
      <c r="E16" s="60"/>
      <c r="F16" s="31">
        <f>SUM(F4:F15)</f>
        <v>1005</v>
      </c>
      <c r="G16" s="21">
        <f>SUM(G15)</f>
        <v>1005</v>
      </c>
      <c r="H16" s="21">
        <f>SUM(H15)</f>
        <v>84</v>
      </c>
      <c r="I16" s="21">
        <f>SUM(I15)</f>
        <v>91</v>
      </c>
      <c r="J16" s="22">
        <f>SUM(J4:J15)</f>
        <v>2.5923611111111109</v>
      </c>
      <c r="K16" s="37">
        <f>F16/SUM(HOUR(J16)+(ROUNDDOWN(J16,0)*24),PRODUCT(MINUTE(J16)/60))</f>
        <v>16.153227966782747</v>
      </c>
      <c r="L16" s="42">
        <f>SUM(L4:L15)/COUNT(F4:F15)</f>
        <v>16.018181818181816</v>
      </c>
      <c r="M16" s="47">
        <f>PRODUCT(SUM(M4:M15),1/COUNT(M4:M15))</f>
        <v>50.545454545454547</v>
      </c>
      <c r="N16" s="22">
        <f>SUM(N4:N15)</f>
        <v>3.6423611111111107</v>
      </c>
      <c r="O16" s="37">
        <f>F16/SUM(HOUR(N16)+(ROUNDDOWN(N16,0)*24),PRODUCT(MINUTE(N16)/60))</f>
        <v>11.496663489037177</v>
      </c>
      <c r="P16" s="42">
        <f>SUM(P4:P15)/COUNT(F4:F15)</f>
        <v>11.545454545454545</v>
      </c>
      <c r="Q16" s="22">
        <f>SUM(Q4:Q15)</f>
        <v>1.0499999999999998</v>
      </c>
      <c r="R16" s="21"/>
      <c r="S16" s="21">
        <f>ROUND(SUM(S4:S15)/COUNT(S4:S15),0)</f>
        <v>1239</v>
      </c>
      <c r="T16" s="21">
        <f>ROUND(SUM(T4:T15)/COUNT(T4:T15),0)</f>
        <v>1138</v>
      </c>
      <c r="U16" s="23">
        <f>SUM(U4:U15)</f>
        <v>-1111</v>
      </c>
      <c r="V16" s="21">
        <f>ROUND(SUM(V4:V15)/COUNT(V4:V15),0)</f>
        <v>642</v>
      </c>
      <c r="W16" s="21">
        <f>SUM(W15)</f>
        <v>7064</v>
      </c>
      <c r="X16" s="21">
        <f>ROUND(SUM(X4:X15)/COUNT(V4:V15),0)</f>
        <v>743</v>
      </c>
      <c r="Y16" s="21">
        <f>SUM(Y15)</f>
        <v>8175</v>
      </c>
      <c r="Z16" s="23">
        <f>SUM(Z4:Z15)</f>
        <v>-1111</v>
      </c>
      <c r="AA16" s="21">
        <f>ROUND(SUM(AA4:AA15)/COUNT(AA4:AA15),0)</f>
        <v>1506</v>
      </c>
      <c r="AB16" s="36">
        <f t="shared" ref="AB16:AG16" si="13">SUM(AB4:AB15)/COUNT(AB4:AB15)</f>
        <v>2.3636363636363638</v>
      </c>
      <c r="AC16" s="36">
        <f t="shared" si="13"/>
        <v>10.272727272727273</v>
      </c>
      <c r="AD16" s="36" t="e">
        <f t="shared" si="13"/>
        <v>#DIV/0!</v>
      </c>
      <c r="AE16" s="36" t="e">
        <f t="shared" si="13"/>
        <v>#DIV/0!</v>
      </c>
      <c r="AF16" s="36">
        <f t="shared" si="13"/>
        <v>7.0909090909090908</v>
      </c>
      <c r="AG16" s="36">
        <f t="shared" si="13"/>
        <v>20.636363636363637</v>
      </c>
      <c r="AH16" s="36">
        <f>SUM(AH4:AH15)/COUNT(AG4:AG15)</f>
        <v>13.545454545454545</v>
      </c>
    </row>
    <row r="17" spans="14:27" ht="13">
      <c r="Q17" s="10"/>
      <c r="R17" s="10"/>
      <c r="S17" s="10"/>
      <c r="W17" s="17"/>
      <c r="Y17" s="17"/>
    </row>
    <row r="18" spans="14:27" ht="13">
      <c r="O18" s="10"/>
      <c r="P18" s="10"/>
      <c r="Q18" s="10"/>
      <c r="R18" s="32"/>
      <c r="S18" s="10"/>
      <c r="T18" s="10"/>
      <c r="U18" s="10"/>
      <c r="V18" s="10"/>
      <c r="W18" s="17"/>
      <c r="X18" s="10"/>
      <c r="Y18" s="17"/>
      <c r="Z18" s="10"/>
      <c r="AA18" s="10"/>
    </row>
    <row r="19" spans="14:27" ht="13">
      <c r="N19" s="41"/>
      <c r="O19" s="10"/>
      <c r="P19" s="10"/>
      <c r="Q19" s="40"/>
      <c r="R19" s="40"/>
      <c r="S19" s="10"/>
      <c r="T19" s="10"/>
      <c r="U19" s="10"/>
      <c r="V19" s="10"/>
      <c r="W19" s="10"/>
      <c r="X19" s="10"/>
      <c r="Y19" s="10"/>
      <c r="Z19" s="10"/>
      <c r="AA19" s="10"/>
    </row>
    <row r="20" spans="14:27" ht="13">
      <c r="O20" s="10"/>
      <c r="P20" s="10"/>
      <c r="Q20" s="40"/>
      <c r="R20" s="40"/>
      <c r="S20" s="10"/>
      <c r="T20" s="10"/>
      <c r="U20" s="10"/>
      <c r="V20" s="10"/>
      <c r="W20" s="10"/>
      <c r="X20" s="10"/>
      <c r="Y20" s="10"/>
      <c r="Z20" s="10"/>
      <c r="AA20" s="10"/>
    </row>
    <row r="21" spans="14:27" ht="13">
      <c r="O21" s="10"/>
      <c r="P21" s="10"/>
      <c r="Q21" s="10"/>
      <c r="R21" s="40"/>
      <c r="S21" s="10"/>
      <c r="T21" s="10"/>
      <c r="U21" s="10"/>
      <c r="V21" s="10"/>
      <c r="W21" s="10"/>
      <c r="X21" s="10"/>
      <c r="Y21" s="10"/>
      <c r="Z21" s="10"/>
      <c r="AA21" s="10"/>
    </row>
    <row r="22" spans="14:27"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4">
    <mergeCell ref="A1:F1"/>
    <mergeCell ref="A2:F2"/>
    <mergeCell ref="G1:AH1"/>
    <mergeCell ref="B16:E1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CC56-AB04-4A08-BFD4-EA8D7B23AC1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B18C-5399-4F83-B18F-ADF1FF5441D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2025-11-12T20:13:30Z</dcterms:modified>
</cp:coreProperties>
</file>