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FC57C9A-1215-4FF5-BFC5-6A48C2736E5D}" xr6:coauthVersionLast="47" xr6:coauthVersionMax="47" xr10:uidLastSave="{00000000-0000-0000-0000-000000000000}"/>
  <bookViews>
    <workbookView xWindow="-110" yWindow="-110" windowWidth="19420" windowHeight="10420" xr2:uid="{B6DA30BF-9C3E-4AEC-85C0-3A5B4FBA73BB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P4" i="1"/>
  <c r="P9" i="1" s="1"/>
  <c r="Q4" i="1"/>
  <c r="R4" i="1" s="1"/>
  <c r="R5" i="1" s="1"/>
  <c r="R6" i="1" s="1"/>
  <c r="R7" i="1" s="1"/>
  <c r="R8" i="1" s="1"/>
  <c r="U4" i="1"/>
  <c r="W4" i="1"/>
  <c r="W5" i="1" s="1"/>
  <c r="W6" i="1" s="1"/>
  <c r="W7" i="1" s="1"/>
  <c r="W8" i="1" s="1"/>
  <c r="W9" i="1" s="1"/>
  <c r="X4" i="1"/>
  <c r="Y4" i="1"/>
  <c r="Y5" i="1" s="1"/>
  <c r="Y6" i="1" s="1"/>
  <c r="Y7" i="1" s="1"/>
  <c r="Y8" i="1" s="1"/>
  <c r="Y9" i="1" s="1"/>
  <c r="Z4" i="1"/>
  <c r="AH4" i="1"/>
  <c r="G5" i="1"/>
  <c r="H5" i="1" s="1"/>
  <c r="K5" i="1"/>
  <c r="K6" i="1" s="1"/>
  <c r="K7" i="1" s="1"/>
  <c r="K8" i="1" s="1"/>
  <c r="L5" i="1"/>
  <c r="P5" i="1"/>
  <c r="Q5" i="1"/>
  <c r="U5" i="1"/>
  <c r="X5" i="1"/>
  <c r="Z5" i="1" s="1"/>
  <c r="AH5" i="1"/>
  <c r="L6" i="1"/>
  <c r="P6" i="1"/>
  <c r="Q6" i="1"/>
  <c r="U6" i="1"/>
  <c r="U9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F9" i="1"/>
  <c r="J9" i="1"/>
  <c r="K9" i="1" s="1"/>
  <c r="L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Z9" i="1" l="1"/>
  <c r="X9" i="1"/>
  <c r="I5" i="1"/>
  <c r="Q9" i="1"/>
  <c r="G6" i="1"/>
  <c r="I6" i="1" l="1"/>
  <c r="H6" i="1"/>
  <c r="G7" i="1"/>
  <c r="H7" i="1" l="1"/>
  <c r="G8" i="1"/>
  <c r="I7" i="1"/>
  <c r="G9" i="1" l="1"/>
  <c r="H8" i="1"/>
  <c r="H9" i="1" s="1"/>
  <c r="I8" i="1"/>
  <c r="I9" i="1" s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<sst xmlns="http://schemas.openxmlformats.org/spreadsheetml/2006/main" count="57" uniqueCount="53">
  <si>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</si>
  <si>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</si>
  <si>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</si>
  <si>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</si>
  <si>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</si>
  <si>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</si>
  <si>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</si>
  <si>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</si>
  <si>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</si>
  <si>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</si>
  <si>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</si>
  <si>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</si>
  <si>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</si>
  <si>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</si>
  <si>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</si>
  <si>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</si>
  <si>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</si>
  <si>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</si>
  <si>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</si>
  <si>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</si>
  <si>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</si>
  <si>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</si>
  <si>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</si>
  <si>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</si>
  <si>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</si>
  <si>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</si>
  <si>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</si>
  <si>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</si>
  <si>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</si>
  <si>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</si>
  <si>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</si>
  <si>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</si>
  <si>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</si>
  <si>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</si>
  <si>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</si>
  <si>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Santa Maria Maggiore - Cannobio - Verbania</t>
  </si>
  <si>
    <t>Grenze IT/CH - Simplon (2005 m)</t>
  </si>
  <si>
    <t>Brig</t>
  </si>
  <si>
    <t>Goppenstein - Zug - Kandersteg</t>
  </si>
  <si>
    <t>Thun</t>
  </si>
  <si>
    <t>Fribourg</t>
  </si>
  <si>
    <t>Laupen - Lyss</t>
  </si>
  <si>
    <t>Solothurn</t>
  </si>
  <si>
    <t>Oberer Hauenstein (734 m) - Basel - Grenze CH/F - Neuf-Brisach - Grenze F/D</t>
  </si>
  <si>
    <t>Breisach</t>
  </si>
  <si>
    <t>Lago Maggiore - Breisach (28.3.-1.4.2013)</t>
  </si>
  <si>
    <r>
      <t xml:space="preserve">Statistik </t>
    </r>
    <r>
      <rPr>
        <b/>
        <sz val="20"/>
        <rFont val="Arial"/>
        <family val="2"/>
      </rPr>
      <t>Lago Maggiore - Breisach (28.3.-1.4.2013)</t>
    </r>
  </si>
  <si>
    <t>Domodossola</t>
  </si>
  <si>
    <t>01.</t>
  </si>
  <si>
    <t>02.</t>
  </si>
  <si>
    <t>03.</t>
  </si>
  <si>
    <t>04.</t>
  </si>
  <si>
    <t>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</si>
</sst>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E485-C818-4F31-AFC0-5E571A8E88DE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45</v>
      </c>
      <c r="B1" s="52"/>
      <c r="C1" s="52"/>
      <c r="D1" s="52"/>
      <c r="E1" s="52"/>
      <c r="F1" s="53"/>
      <c r="G1" s="55" t="s">
        <v>46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4" t="s">
        <v>24</v>
      </c>
      <c r="H3" s="24" t="s">
        <v>21</v>
      </c>
      <c r="I3" s="24" t="s">
        <v>22</v>
      </c>
      <c r="J3" s="24" t="s">
        <v>6</v>
      </c>
      <c r="K3" s="25" t="s">
        <v>30</v>
      </c>
      <c r="L3" s="24" t="s">
        <v>34</v>
      </c>
      <c r="M3" s="24" t="s">
        <v>23</v>
      </c>
      <c r="N3" s="24" t="s">
        <v>12</v>
      </c>
      <c r="O3" s="25" t="s">
        <v>31</v>
      </c>
      <c r="P3" s="24" t="s">
        <v>33</v>
      </c>
      <c r="Q3" s="24" t="s">
        <v>13</v>
      </c>
      <c r="R3" s="25" t="s">
        <v>32</v>
      </c>
      <c r="S3" s="24" t="s">
        <v>7</v>
      </c>
      <c r="T3" s="24" t="s">
        <v>8</v>
      </c>
      <c r="U3" s="24" t="s">
        <v>29</v>
      </c>
      <c r="V3" s="24" t="s">
        <v>10</v>
      </c>
      <c r="W3" s="25" t="s">
        <v>25</v>
      </c>
      <c r="X3" s="24" t="s">
        <v>11</v>
      </c>
      <c r="Y3" s="25" t="s">
        <v>27</v>
      </c>
      <c r="Z3" s="25" t="s">
        <v>28</v>
      </c>
      <c r="AA3" s="24" t="s">
        <v>9</v>
      </c>
      <c r="AB3" s="26" t="s">
        <v>16</v>
      </c>
      <c r="AC3" s="26" t="s">
        <v>17</v>
      </c>
      <c r="AD3" s="26" t="s">
        <v>18</v>
      </c>
      <c r="AE3" s="26" t="s">
        <v>19</v>
      </c>
      <c r="AF3" s="27" t="s">
        <v>15</v>
      </c>
      <c r="AG3" s="27" t="s">
        <v>14</v>
      </c>
      <c r="AH3" s="27" t="s">
        <v>26</v>
      </c>
    </row>
    <row r="4" spans="1:34" ht="13">
      <c r="A4" s="50" t="s">
        <v>48</v>
      </c>
      <c r="B4" s="47">
        <v>41361</v>
      </c>
      <c r="C4" s="5" t="s">
        <v>47</v>
      </c>
      <c r="D4" s="46" t="s">
        <v>35</v>
      </c>
      <c r="E4" s="4" t="s">
        <v>47</v>
      </c>
      <c r="F4" s="5">
        <v>111</v>
      </c>
      <c r="G4" s="12">
        <f>SUM(F4)</f>
        <v>111</v>
      </c>
      <c r="H4" s="13">
        <f>ROUND(PRODUCT(G4/1),0)</f>
        <v>111</v>
      </c>
      <c r="I4" s="13">
        <f>ROUND(PRODUCT(G4/COUNT(F4:F4)),0)</f>
        <v>111</v>
      </c>
      <c r="J4" s="38">
        <v>0.28958333333333336</v>
      </c>
      <c r="K4" s="19">
        <f>SUM(J4)</f>
        <v>0.28958333333333336</v>
      </c>
      <c r="L4" s="43">
        <f>IF(F4=0,0,ROUND(PRODUCT(F4/SUM(HOUR(J4),PRODUCT(MINUTE(J4)/60))),1))</f>
        <v>16</v>
      </c>
      <c r="M4" s="33">
        <v>48</v>
      </c>
      <c r="N4" s="38">
        <v>0.33333333333333331</v>
      </c>
      <c r="O4" s="19">
        <f>SUM(N4)</f>
        <v>0.33333333333333331</v>
      </c>
      <c r="P4" s="43">
        <f>IF(F4=0,0,ROUND(PRODUCT(F4/SUM(HOUR(N4),PRODUCT(MINUTE(N4)/60))),1))</f>
        <v>13.9</v>
      </c>
      <c r="Q4" s="19">
        <f>SUM(N4,-J4)</f>
        <v>4.3749999999999956E-2</v>
      </c>
      <c r="R4" s="19">
        <f>SUM(Q4)</f>
        <v>4.3749999999999956E-2</v>
      </c>
      <c r="S4" s="13">
        <v>270</v>
      </c>
      <c r="T4" s="10">
        <v>270</v>
      </c>
      <c r="U4" s="14">
        <f>SUM(-S4,T4)</f>
        <v>0</v>
      </c>
      <c r="V4" s="13">
        <v>1174</v>
      </c>
      <c r="W4" s="14">
        <f>SUM(V4)</f>
        <v>1174</v>
      </c>
      <c r="X4" s="13">
        <f>SUM(S4,-T4,V4)</f>
        <v>1174</v>
      </c>
      <c r="Y4" s="14">
        <f>SUM(X4)</f>
        <v>1174</v>
      </c>
      <c r="Z4" s="14">
        <f>SUM(V4,-X4)</f>
        <v>0</v>
      </c>
      <c r="AA4" s="13">
        <v>985</v>
      </c>
      <c r="AB4" s="13">
        <v>4</v>
      </c>
      <c r="AC4" s="13">
        <v>14</v>
      </c>
      <c r="AD4" s="13"/>
      <c r="AE4" s="13"/>
      <c r="AF4" s="13">
        <v>5</v>
      </c>
      <c r="AG4" s="13">
        <v>7</v>
      </c>
      <c r="AH4" s="15">
        <f>SUM(AG4,-AF4)</f>
        <v>2</v>
      </c>
    </row>
    <row r="5" spans="1:34" ht="13">
      <c r="A5" s="50" t="s">
        <v>49</v>
      </c>
      <c r="B5" s="47">
        <v>41362</v>
      </c>
      <c r="C5" s="5" t="s">
        <v>47</v>
      </c>
      <c r="D5" s="46" t="s">
        <v>36</v>
      </c>
      <c r="E5" s="4" t="s">
        <v>37</v>
      </c>
      <c r="F5" s="5">
        <v>64</v>
      </c>
      <c r="G5" s="16">
        <f>SUM(G4,F5)</f>
        <v>175</v>
      </c>
      <c r="H5" s="10">
        <f>ROUND(PRODUCT(G5/2),0)</f>
        <v>88</v>
      </c>
      <c r="I5" s="10">
        <f>ROUND(PRODUCT(G5/COUNT(F4:F5)),0)</f>
        <v>88</v>
      </c>
      <c r="J5" s="39">
        <v>0.21458333333333335</v>
      </c>
      <c r="K5" s="20">
        <f>SUM(J5,K4)</f>
        <v>0.50416666666666665</v>
      </c>
      <c r="L5" s="43">
        <f>IF(F5=0,0,ROUND(PRODUCT(F5/SUM(HOUR(J5),PRODUCT(MINUTE(J5)/60))),1))</f>
        <v>12.4</v>
      </c>
      <c r="M5" s="34">
        <v>55</v>
      </c>
      <c r="N5" s="39">
        <v>0.29166666666666669</v>
      </c>
      <c r="O5" s="20">
        <f>SUM(N5,O4)</f>
        <v>0.625</v>
      </c>
      <c r="P5" s="43">
        <f>IF(F5=0,0,ROUND(PRODUCT(F5/SUM(HOUR(N5),PRODUCT(MINUTE(N5)/60))),1))</f>
        <v>9.1</v>
      </c>
      <c r="Q5" s="20">
        <f>SUM(N5,-J5)</f>
        <v>7.7083333333333337E-2</v>
      </c>
      <c r="R5" s="20">
        <f>SUM(Q5,R4)</f>
        <v>0.12083333333333329</v>
      </c>
      <c r="S5" s="10">
        <v>270</v>
      </c>
      <c r="T5" s="10">
        <v>700</v>
      </c>
      <c r="U5" s="17">
        <f>SUM(-S5,T5)</f>
        <v>430</v>
      </c>
      <c r="V5" s="28">
        <v>1834</v>
      </c>
      <c r="W5" s="17">
        <f>SUM(W4,V5)</f>
        <v>3008</v>
      </c>
      <c r="X5" s="10">
        <f>SUM(S5,-T5,V5)</f>
        <v>1404</v>
      </c>
      <c r="Y5" s="17">
        <f>SUM(Y4,X5)</f>
        <v>2578</v>
      </c>
      <c r="Z5" s="17">
        <f>SUM(V5,-X5)</f>
        <v>430</v>
      </c>
      <c r="AA5" s="10">
        <v>2005</v>
      </c>
      <c r="AB5" s="10">
        <v>5</v>
      </c>
      <c r="AC5" s="29">
        <v>11</v>
      </c>
      <c r="AD5" s="28"/>
      <c r="AE5" s="29"/>
      <c r="AF5" s="29">
        <v>1</v>
      </c>
      <c r="AG5" s="29">
        <v>10</v>
      </c>
      <c r="AH5" s="18">
        <f>SUM(AG5,-AF5)</f>
        <v>9</v>
      </c>
    </row>
    <row r="6" spans="1:34" ht="13">
      <c r="A6" s="50" t="s">
        <v>50</v>
      </c>
      <c r="B6" s="47">
        <v>41363</v>
      </c>
      <c r="C6" s="5" t="s">
        <v>37</v>
      </c>
      <c r="D6" s="46" t="s">
        <v>38</v>
      </c>
      <c r="E6" s="4" t="s">
        <v>39</v>
      </c>
      <c r="F6" s="5">
        <v>70</v>
      </c>
      <c r="G6" s="16">
        <f>SUM(G5,F6)</f>
        <v>245</v>
      </c>
      <c r="H6" s="10">
        <f>ROUND(PRODUCT(G6/3),0)</f>
        <v>82</v>
      </c>
      <c r="I6" s="10">
        <f>ROUND(PRODUCT(G6/COUNT(F4:F6)),0)</f>
        <v>82</v>
      </c>
      <c r="J6" s="39">
        <v>0.20069444444444443</v>
      </c>
      <c r="K6" s="20">
        <f>SUM(J6,K5)</f>
        <v>0.70486111111111105</v>
      </c>
      <c r="L6" s="43">
        <f>IF(F6=0,0,ROUND(PRODUCT(F6/SUM(HOUR(J6),PRODUCT(MINUTE(J6)/60))),1))</f>
        <v>14.5</v>
      </c>
      <c r="M6" s="34">
        <v>49.5</v>
      </c>
      <c r="N6" s="39">
        <v>0.27777777777777779</v>
      </c>
      <c r="O6" s="20">
        <f>SUM(N6,O5)</f>
        <v>0.90277777777777779</v>
      </c>
      <c r="P6" s="43">
        <f>IF(F6=0,0,ROUND(PRODUCT(F6/SUM(HOUR(N6),PRODUCT(MINUTE(N6)/60))),1))</f>
        <v>10.5</v>
      </c>
      <c r="Q6" s="20">
        <f>SUM(N6,-J6)</f>
        <v>7.7083333333333365E-2</v>
      </c>
      <c r="R6" s="20">
        <f>SUM(Q6,R5)</f>
        <v>0.19791666666666666</v>
      </c>
      <c r="S6" s="10">
        <v>700</v>
      </c>
      <c r="T6" s="28">
        <v>580</v>
      </c>
      <c r="U6" s="17">
        <f>SUM(-S6,T6)</f>
        <v>-120</v>
      </c>
      <c r="V6" s="28">
        <v>757</v>
      </c>
      <c r="W6" s="17">
        <f>SUM(W5,V6)</f>
        <v>3765</v>
      </c>
      <c r="X6" s="10">
        <f>SUM(S6,-T6,V6)</f>
        <v>877</v>
      </c>
      <c r="Y6" s="17">
        <f>SUM(Y5,X6)</f>
        <v>3455</v>
      </c>
      <c r="Z6" s="17">
        <f>SUM(V6,-X6)</f>
        <v>-120</v>
      </c>
      <c r="AA6" s="10">
        <v>1230</v>
      </c>
      <c r="AB6" s="10">
        <v>5</v>
      </c>
      <c r="AC6" s="29">
        <v>13</v>
      </c>
      <c r="AD6" s="28"/>
      <c r="AE6" s="29"/>
      <c r="AF6" s="29">
        <v>4</v>
      </c>
      <c r="AG6" s="29">
        <v>6</v>
      </c>
      <c r="AH6" s="18">
        <f>SUM(AG6,-AF6)</f>
        <v>2</v>
      </c>
    </row>
    <row r="7" spans="1:34" ht="13">
      <c r="A7" s="50" t="s">
        <v>51</v>
      </c>
      <c r="B7" s="47">
        <v>41364</v>
      </c>
      <c r="C7" s="5" t="s">
        <v>40</v>
      </c>
      <c r="D7" s="46" t="s">
        <v>41</v>
      </c>
      <c r="E7" s="4" t="s">
        <v>42</v>
      </c>
      <c r="F7" s="5">
        <v>71</v>
      </c>
      <c r="G7" s="16">
        <f>SUM(G6,F7)</f>
        <v>316</v>
      </c>
      <c r="H7" s="10">
        <f>ROUND(PRODUCT(G7/4),0)</f>
        <v>79</v>
      </c>
      <c r="I7" s="10">
        <f>ROUND(PRODUCT(G7/COUNT(F4:F7)),0)</f>
        <v>79</v>
      </c>
      <c r="J7" s="39">
        <v>0.15069444444444444</v>
      </c>
      <c r="K7" s="20">
        <f>SUM(J7,K6)</f>
        <v>0.85555555555555551</v>
      </c>
      <c r="L7" s="43">
        <f>IF(F7=0,0,ROUND(PRODUCT(F7/SUM(HOUR(J7),PRODUCT(MINUTE(J7)/60))),1))</f>
        <v>19.600000000000001</v>
      </c>
      <c r="M7" s="35">
        <v>53.5</v>
      </c>
      <c r="N7" s="39">
        <v>0.16666666666666666</v>
      </c>
      <c r="O7" s="20">
        <f>SUM(N7,O6)</f>
        <v>1.0694444444444444</v>
      </c>
      <c r="P7" s="43">
        <f>IF(F7=0,0,ROUND(PRODUCT(F7/SUM(HOUR(N7),PRODUCT(MINUTE(N7)/60))),1))</f>
        <v>17.8</v>
      </c>
      <c r="Q7" s="20">
        <f>SUM(N7,-J7)</f>
        <v>1.5972222222222221E-2</v>
      </c>
      <c r="R7" s="20">
        <f>SUM(Q7,R6)</f>
        <v>0.21388888888888888</v>
      </c>
      <c r="S7" s="28">
        <v>630</v>
      </c>
      <c r="T7" s="28">
        <v>430</v>
      </c>
      <c r="U7" s="17">
        <f>SUM(-S7,T7)</f>
        <v>-200</v>
      </c>
      <c r="V7" s="28">
        <v>341</v>
      </c>
      <c r="W7" s="17">
        <f>SUM(W6,V7)</f>
        <v>4106</v>
      </c>
      <c r="X7" s="10">
        <f>SUM(S7,-T7,V7)</f>
        <v>541</v>
      </c>
      <c r="Y7" s="17">
        <f>SUM(Y6,X7)</f>
        <v>3996</v>
      </c>
      <c r="Z7" s="17">
        <f>SUM(V7,-X7)</f>
        <v>-200</v>
      </c>
      <c r="AA7" s="28">
        <v>636</v>
      </c>
      <c r="AB7" s="28">
        <v>3</v>
      </c>
      <c r="AC7" s="29">
        <v>12</v>
      </c>
      <c r="AD7" s="28"/>
      <c r="AE7" s="29"/>
      <c r="AF7" s="29">
        <v>4</v>
      </c>
      <c r="AG7" s="29">
        <v>7</v>
      </c>
      <c r="AH7" s="18">
        <f>SUM(AG7,-AF7)</f>
        <v>3</v>
      </c>
    </row>
    <row r="8" spans="1:34" ht="25">
      <c r="A8" s="50" t="s">
        <v>52</v>
      </c>
      <c r="B8" s="48">
        <v>41365</v>
      </c>
      <c r="C8" s="49" t="s">
        <v>42</v>
      </c>
      <c r="D8" s="44" t="s">
        <v>43</v>
      </c>
      <c r="E8" s="4" t="s">
        <v>44</v>
      </c>
      <c r="F8" s="5">
        <v>134</v>
      </c>
      <c r="G8" s="16">
        <f>SUM(G7,F8)</f>
        <v>450</v>
      </c>
      <c r="H8" s="10">
        <f>ROUND(PRODUCT(G8/5),0)</f>
        <v>90</v>
      </c>
      <c r="I8" s="10">
        <f>ROUND(PRODUCT(G8/COUNT(F4:F8)),0)</f>
        <v>90</v>
      </c>
      <c r="J8" s="39">
        <v>0.29166666666666669</v>
      </c>
      <c r="K8" s="20">
        <f>SUM(J8,K7)</f>
        <v>1.1472222222222221</v>
      </c>
      <c r="L8" s="43">
        <f>IF(F8=0,0,ROUND(PRODUCT(F8/SUM(HOUR(J8),PRODUCT(MINUTE(J8)/60))),1))</f>
        <v>19.100000000000001</v>
      </c>
      <c r="M8" s="35">
        <v>52.5</v>
      </c>
      <c r="N8" s="39">
        <v>0.41666666666666669</v>
      </c>
      <c r="O8" s="20">
        <f>SUM(N8,O7)</f>
        <v>1.4861111111111112</v>
      </c>
      <c r="P8" s="43">
        <f>IF(F8=0,0,ROUND(PRODUCT(F8/SUM(HOUR(N8),PRODUCT(MINUTE(N8)/60))),1))</f>
        <v>13.4</v>
      </c>
      <c r="Q8" s="20">
        <f>SUM(N8,-J8)</f>
        <v>0.125</v>
      </c>
      <c r="R8" s="20">
        <f>SUM(Q8,R7)</f>
        <v>0.33888888888888891</v>
      </c>
      <c r="S8" s="28">
        <v>430</v>
      </c>
      <c r="T8" s="28">
        <v>190</v>
      </c>
      <c r="U8" s="17">
        <f>SUM(-S8,T8)</f>
        <v>-240</v>
      </c>
      <c r="V8" s="28">
        <v>589</v>
      </c>
      <c r="W8" s="17">
        <f>SUM(W7,V8)</f>
        <v>4695</v>
      </c>
      <c r="X8" s="10">
        <f>SUM(S8,-T8,V8)</f>
        <v>829</v>
      </c>
      <c r="Y8" s="17">
        <f>SUM(Y7,X8)</f>
        <v>4825</v>
      </c>
      <c r="Z8" s="17">
        <f>SUM(V8,-X8)</f>
        <v>-240</v>
      </c>
      <c r="AA8" s="28">
        <v>734</v>
      </c>
      <c r="AB8" s="28">
        <v>2</v>
      </c>
      <c r="AC8" s="29">
        <v>11</v>
      </c>
      <c r="AD8" s="28"/>
      <c r="AE8" s="29"/>
      <c r="AF8" s="29">
        <v>0</v>
      </c>
      <c r="AG8" s="29">
        <v>15</v>
      </c>
      <c r="AH8" s="18">
        <f>SUM(AG8,-AF8)</f>
        <v>15</v>
      </c>
    </row>
    <row r="9" spans="1:34" ht="13">
      <c r="A9" s="30" t="s">
        <v>5</v>
      </c>
      <c r="B9" s="58"/>
      <c r="C9" s="59"/>
      <c r="D9" s="59"/>
      <c r="E9" s="60"/>
      <c r="F9" s="31">
        <f>SUM(F4:F8)</f>
        <v>450</v>
      </c>
      <c r="G9" s="21">
        <f>SUM(G8)</f>
        <v>450</v>
      </c>
      <c r="H9" s="21">
        <f>SUM(H8)</f>
        <v>90</v>
      </c>
      <c r="I9" s="21">
        <f>SUM(I8)</f>
        <v>90</v>
      </c>
      <c r="J9" s="22">
        <f>SUM(J4:J8)</f>
        <v>1.1472222222222221</v>
      </c>
      <c r="K9" s="37">
        <f>F9/SUM(HOUR(J9)+(ROUNDDOWN(J9,0)*24),PRODUCT(MINUTE(J9)/60))</f>
        <v>16.343825665859562</v>
      </c>
      <c r="L9" s="42">
        <f>SUM(L4:L8)/COUNT(F4:F8)</f>
        <v>16.32</v>
      </c>
      <c r="M9" s="45">
        <f>PRODUCT(SUM(M4:M8),1/COUNT(M4:M8))</f>
        <v>51.7</v>
      </c>
      <c r="N9" s="22">
        <f>SUM(N4:N8)</f>
        <v>1.4861111111111112</v>
      </c>
      <c r="O9" s="37">
        <f>F9/SUM(HOUR(N9)+(ROUNDDOWN(N9,0)*24),PRODUCT(MINUTE(N9)/60))</f>
        <v>12.616822429906543</v>
      </c>
      <c r="P9" s="42">
        <f>SUM(P4:P8)/COUNT(F4:F8)</f>
        <v>12.940000000000001</v>
      </c>
      <c r="Q9" s="22">
        <f>SUM(Q4:Q8)</f>
        <v>0.33888888888888891</v>
      </c>
      <c r="R9" s="21"/>
      <c r="S9" s="21">
        <f>ROUND(SUM(S4:S8)/COUNT(S4:S8),0)</f>
        <v>460</v>
      </c>
      <c r="T9" s="21">
        <f>ROUND(SUM(T4:T8)/COUNT(T4:T8),0)</f>
        <v>434</v>
      </c>
      <c r="U9" s="23">
        <f>SUM(U4:U8)</f>
        <v>-130</v>
      </c>
      <c r="V9" s="21">
        <f>ROUND(SUM(V4:V8)/COUNT(V4:V8),0)</f>
        <v>939</v>
      </c>
      <c r="W9" s="21">
        <f>SUM(W8)</f>
        <v>4695</v>
      </c>
      <c r="X9" s="21">
        <f>ROUND(SUM(X4:X8)/COUNT(V4:V8),0)</f>
        <v>965</v>
      </c>
      <c r="Y9" s="21">
        <f>SUM(Y8)</f>
        <v>4825</v>
      </c>
      <c r="Z9" s="23">
        <f>SUM(Z4:Z8)</f>
        <v>-130</v>
      </c>
      <c r="AA9" s="21">
        <f>ROUND(SUM(AA4:AA8)/COUNT(AA4:AA8),0)</f>
        <v>1118</v>
      </c>
      <c r="AB9" s="36">
        <f t="shared" ref="AB9:AG9" si="0">SUM(AB4:AB8)/COUNT(AB4:AB8)</f>
        <v>3.8</v>
      </c>
      <c r="AC9" s="36">
        <f t="shared" si="0"/>
        <v>12.2</v>
      </c>
      <c r="AD9" s="36" t="e">
        <f t="shared" si="0"/>
        <v>#DIV/0!</v>
      </c>
      <c r="AE9" s="36" t="e">
        <f t="shared" si="0"/>
        <v>#DIV/0!</v>
      </c>
      <c r="AF9" s="36">
        <f t="shared" si="0"/>
        <v>2.8</v>
      </c>
      <c r="AG9" s="36">
        <f t="shared" si="0"/>
        <v>9</v>
      </c>
      <c r="AH9" s="36">
        <f>SUM(AH4:AH8)/COUNT(AG4:AG8)</f>
        <v>6.2</v>
      </c>
    </row>
    <row r="10" spans="1:34" ht="13">
      <c r="Q10" s="10"/>
      <c r="R10" s="10"/>
      <c r="S10" s="10"/>
      <c r="W10" s="17"/>
      <c r="Y10" s="17"/>
    </row>
    <row r="11" spans="1:34" ht="13">
      <c r="O11" s="10"/>
      <c r="P11" s="10"/>
      <c r="Q11" s="10"/>
      <c r="R11" s="32"/>
      <c r="S11" s="10"/>
      <c r="T11" s="10"/>
      <c r="U11" s="10"/>
      <c r="V11" s="10"/>
      <c r="W11" s="17"/>
      <c r="X11" s="10"/>
      <c r="Y11" s="17"/>
      <c r="Z11" s="10"/>
      <c r="AA11" s="10"/>
    </row>
    <row r="12" spans="1:34" ht="13">
      <c r="N12" s="41"/>
      <c r="O12" s="10"/>
      <c r="P12" s="10"/>
      <c r="Q12" s="40"/>
      <c r="R12" s="40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O13" s="10"/>
      <c r="P13" s="10"/>
      <c r="Q13" s="40"/>
      <c r="R13" s="40"/>
      <c r="S13" s="10"/>
      <c r="T13" s="10"/>
      <c r="U13" s="10"/>
      <c r="V13" s="10"/>
      <c r="W13" s="10"/>
      <c r="X13" s="10"/>
      <c r="Y13" s="10"/>
      <c r="Z13" s="10"/>
      <c r="AA13" s="10"/>
    </row>
    <row r="14" spans="1:34" ht="13">
      <c r="O14" s="10"/>
      <c r="P14" s="10"/>
      <c r="Q14" s="10"/>
      <c r="R14" s="40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5F7A-6F62-4BB2-BFB7-9A545ABE390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6E57-B335-4D57-B7C3-CDA956F94F9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2025-11-12T20:13:46Z</dcterms:modified>
</cp:coreProperties>
</file>