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C357189-B0B9-44FA-BB0C-D91BF51B2F9A}" xr6:coauthVersionLast="47" xr6:coauthVersionMax="47" xr10:uidLastSave="{00000000-0000-0000-0000-000000000000}"/>
  <bookViews>
    <workbookView xWindow="-110" yWindow="-110" windowWidth="19420" windowHeight="10420" xr2:uid="{94EF799A-1BE7-41D0-8BAA-2C33C2278B8F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P4" i="1"/>
  <c r="P12" i="1" s="1"/>
  <c r="Q4" i="1"/>
  <c r="R4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Z4" i="1"/>
  <c r="AH4" i="1"/>
  <c r="AH12" i="1" s="1"/>
  <c r="G5" i="1"/>
  <c r="H5" i="1" s="1"/>
  <c r="K5" i="1"/>
  <c r="L5" i="1"/>
  <c r="P5" i="1"/>
  <c r="Q5" i="1"/>
  <c r="Q12" i="1" s="1"/>
  <c r="U5" i="1"/>
  <c r="W5" i="1"/>
  <c r="W6" i="1" s="1"/>
  <c r="W7" i="1" s="1"/>
  <c r="W8" i="1" s="1"/>
  <c r="W9" i="1" s="1"/>
  <c r="W10" i="1" s="1"/>
  <c r="W11" i="1" s="1"/>
  <c r="W12" i="1" s="1"/>
  <c r="X5" i="1"/>
  <c r="Z5" i="1"/>
  <c r="AH5" i="1"/>
  <c r="G6" i="1"/>
  <c r="I6" i="1" s="1"/>
  <c r="K6" i="1"/>
  <c r="K7" i="1" s="1"/>
  <c r="K8" i="1" s="1"/>
  <c r="K9" i="1" s="1"/>
  <c r="K10" i="1" s="1"/>
  <c r="K11" i="1" s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 s="1"/>
  <c r="AH10" i="1"/>
  <c r="L11" i="1"/>
  <c r="P11" i="1"/>
  <c r="Q11" i="1"/>
  <c r="U11" i="1"/>
  <c r="X11" i="1"/>
  <c r="Z11" i="1"/>
  <c r="AH11" i="1"/>
  <c r="F12" i="1"/>
  <c r="J12" i="1"/>
  <c r="K12" i="1"/>
  <c r="L12" i="1"/>
  <c r="M12" i="1"/>
  <c r="N12" i="1"/>
  <c r="O12" i="1"/>
  <c r="S12" i="1"/>
  <c r="T12" i="1"/>
  <c r="U12" i="1"/>
  <c r="V12" i="1"/>
  <c r="AA12" i="1"/>
  <c r="AB12" i="1"/>
  <c r="AC12" i="1"/>
  <c r="AD12" i="1"/>
  <c r="AE12" i="1"/>
  <c r="AF12" i="1"/>
  <c r="AG12" i="1"/>
  <c r="Z12" i="1" l="1"/>
  <c r="H6" i="1"/>
  <c r="R5" i="1"/>
  <c r="R6" i="1" s="1"/>
  <c r="R7" i="1" s="1"/>
  <c r="R8" i="1" s="1"/>
  <c r="R9" i="1" s="1"/>
  <c r="R10" i="1" s="1"/>
  <c r="R11" i="1" s="1"/>
  <c r="G7" i="1"/>
  <c r="I4" i="1"/>
  <c r="X12" i="1"/>
  <c r="I5" i="1"/>
  <c r="H7" i="1" l="1"/>
  <c r="G8" i="1"/>
  <c r="I7" i="1"/>
  <c r="I8" i="1" l="1"/>
  <c r="G9" i="1"/>
  <c r="H8" i="1"/>
  <c r="G10" i="1" l="1"/>
  <c r="I9" i="1"/>
  <c r="H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<sst xmlns="http://schemas.openxmlformats.org/spreadsheetml/2006/main" count="67" uniqueCount="60">
  <si>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</si>
  <si>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</si>
  <si>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</si>
  <si>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</si>
  <si>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</si>
  <si>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</si>
  <si>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</si>
  <si>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</si>
  <si>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</si>
  <si>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</si>
  <si>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</si>
  <si>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</si>
  <si>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</si>
  <si>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</si>
  <si>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</si>
  <si>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</si>
  <si>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</si>
  <si>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</si>
  <si>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</si>
  <si>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</si>
  <si>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</si>
  <si>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</si>
  <si>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</si>
  <si>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</si>
  <si>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</si>
  <si>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</si>
  <si>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</si>
  <si>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</si>
  <si>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</si>
  <si>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</si>
  <si>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</si>
  <si>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</si>
  <si>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</si>
  <si>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</si>
  <si>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</si>
  <si>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Bamberg - Eichstätt - Ulm - Neckarelz (28.9.-5.10.2013)</t>
  </si>
  <si>
    <r>
      <t>Statistik</t>
    </r>
    <r>
      <rPr>
        <b/>
        <sz val="20"/>
        <rFont val="Arial"/>
        <family val="2"/>
      </rPr>
      <t xml:space="preserve"> Bamberg - Eichstätt - Ulm - Neckarelz (28.9.-5.10.2013)</t>
    </r>
  </si>
  <si>
    <t>Bamberg</t>
  </si>
  <si>
    <t>Nürnberg</t>
  </si>
  <si>
    <t>Berching</t>
  </si>
  <si>
    <t>Eichstätt</t>
  </si>
  <si>
    <t>Donauwörth</t>
  </si>
  <si>
    <t>Ulm</t>
  </si>
  <si>
    <t>Ehingen</t>
  </si>
  <si>
    <t>Sigmaringen</t>
  </si>
  <si>
    <t>Beuron</t>
  </si>
  <si>
    <t>Donaueschingen - Schwennigen - Rottweil</t>
  </si>
  <si>
    <t>Sulz am Neckar</t>
  </si>
  <si>
    <t>Tübingen - Stuttgart - Remseck</t>
  </si>
  <si>
    <t>Winnenden</t>
  </si>
  <si>
    <t>Remseck - Heilbronn</t>
  </si>
  <si>
    <t>Neckarelz</t>
  </si>
  <si>
    <t>01.</t>
  </si>
  <si>
    <t>02.</t>
  </si>
  <si>
    <t>03.</t>
  </si>
  <si>
    <t>04.</t>
  </si>
  <si>
    <t>05.</t>
  </si>
  <si>
    <t>06.</t>
  </si>
  <si>
    <t>07.</t>
  </si>
  <si>
    <t>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</si>
</sst>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D9FB-D026-4B30-BBA7-B3941E741E06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35</v>
      </c>
      <c r="B1" s="49"/>
      <c r="C1" s="49"/>
      <c r="D1" s="49"/>
      <c r="E1" s="49"/>
      <c r="F1" s="50"/>
      <c r="G1" s="52" t="s">
        <v>36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7" t="s">
        <v>52</v>
      </c>
      <c r="B4" s="43">
        <v>41545</v>
      </c>
      <c r="C4" s="44" t="s">
        <v>37</v>
      </c>
      <c r="D4" s="45" t="s">
        <v>38</v>
      </c>
      <c r="E4" s="46" t="s">
        <v>39</v>
      </c>
      <c r="F4" s="44">
        <v>128</v>
      </c>
      <c r="G4" s="10">
        <f>SUM(F4)</f>
        <v>128</v>
      </c>
      <c r="H4" s="11">
        <f>ROUND(PRODUCT(G4/1),0)</f>
        <v>128</v>
      </c>
      <c r="I4" s="11">
        <f>ROUND(PRODUCT(G4/COUNT(F4:F4)),0)</f>
        <v>128</v>
      </c>
      <c r="J4" s="36">
        <v>0.30694444444444441</v>
      </c>
      <c r="K4" s="17">
        <f>SUM(J4)</f>
        <v>0.30694444444444441</v>
      </c>
      <c r="L4" s="41">
        <f t="shared" ref="L4:L11" si="0">IF(F4=0,0,ROUND(PRODUCT(F4/SUM(HOUR(J4),PRODUCT(MINUTE(J4)/60))),1))</f>
        <v>17.399999999999999</v>
      </c>
      <c r="M4" s="31">
        <v>30.5</v>
      </c>
      <c r="N4" s="36">
        <v>0.375</v>
      </c>
      <c r="O4" s="17">
        <f>SUM(N4)</f>
        <v>0.375</v>
      </c>
      <c r="P4" s="41">
        <f t="shared" ref="P4:P11" si="1">IF(F4=0,0,ROUND(PRODUCT(F4/SUM(HOUR(N4),PRODUCT(MINUTE(N4)/60))),1))</f>
        <v>14.2</v>
      </c>
      <c r="Q4" s="17">
        <f t="shared" ref="Q4:Q11" si="2">SUM(N4,-J4)</f>
        <v>6.8055555555555591E-2</v>
      </c>
      <c r="R4" s="17">
        <f>SUM(Q4)</f>
        <v>6.8055555555555591E-2</v>
      </c>
      <c r="S4" s="11">
        <v>240</v>
      </c>
      <c r="T4" s="8">
        <v>390</v>
      </c>
      <c r="U4" s="12">
        <f>SUM(-S4,T4)</f>
        <v>150</v>
      </c>
      <c r="V4" s="11">
        <v>316</v>
      </c>
      <c r="W4" s="12">
        <f>SUM(V4)</f>
        <v>316</v>
      </c>
      <c r="X4" s="11">
        <f t="shared" ref="X4:X11" si="3">SUM(S4,-T4,V4)</f>
        <v>166</v>
      </c>
      <c r="Y4" s="12">
        <f>SUM(X4)</f>
        <v>166</v>
      </c>
      <c r="Z4" s="12">
        <f t="shared" ref="Z4:Z11" si="4">SUM(V4,-X4)</f>
        <v>150</v>
      </c>
      <c r="AA4" s="11">
        <v>409</v>
      </c>
      <c r="AB4" s="11">
        <v>2</v>
      </c>
      <c r="AC4" s="11">
        <v>11</v>
      </c>
      <c r="AD4" s="11"/>
      <c r="AE4" s="11"/>
      <c r="AF4" s="11">
        <v>9</v>
      </c>
      <c r="AG4" s="11">
        <v>22</v>
      </c>
      <c r="AH4" s="13">
        <f>SUM(AG4,-AF4)</f>
        <v>13</v>
      </c>
    </row>
    <row r="5" spans="1:34" ht="13">
      <c r="A5" s="47" t="s">
        <v>53</v>
      </c>
      <c r="B5" s="43">
        <v>41546</v>
      </c>
      <c r="C5" s="44" t="s">
        <v>39</v>
      </c>
      <c r="D5" s="45" t="s">
        <v>40</v>
      </c>
      <c r="E5" s="46" t="s">
        <v>41</v>
      </c>
      <c r="F5" s="44">
        <v>119</v>
      </c>
      <c r="G5" s="14">
        <f>SUM(G4,F5)</f>
        <v>247</v>
      </c>
      <c r="H5" s="8">
        <f>ROUND(PRODUCT(G5/2),0)</f>
        <v>124</v>
      </c>
      <c r="I5" s="8">
        <f>ROUND(PRODUCT(G5/COUNT(F4:F5)),0)</f>
        <v>124</v>
      </c>
      <c r="J5" s="37">
        <v>0.2590277777777778</v>
      </c>
      <c r="K5" s="18">
        <f t="shared" ref="K5:K11" si="5">SUM(J5,K4)</f>
        <v>0.56597222222222221</v>
      </c>
      <c r="L5" s="41">
        <f t="shared" si="0"/>
        <v>19.100000000000001</v>
      </c>
      <c r="M5" s="32">
        <v>58.5</v>
      </c>
      <c r="N5" s="37">
        <v>0.33333333333333331</v>
      </c>
      <c r="O5" s="18">
        <f t="shared" ref="O5:O11" si="6">SUM(N5,O4)</f>
        <v>0.70833333333333326</v>
      </c>
      <c r="P5" s="41">
        <f t="shared" si="1"/>
        <v>14.9</v>
      </c>
      <c r="Q5" s="18">
        <f t="shared" si="2"/>
        <v>7.4305555555555514E-2</v>
      </c>
      <c r="R5" s="18">
        <f>SUM(Q5,R4)</f>
        <v>0.1423611111111111</v>
      </c>
      <c r="S5" s="8">
        <v>390</v>
      </c>
      <c r="T5" s="8">
        <v>455</v>
      </c>
      <c r="U5" s="15">
        <f>SUM(-S5,T5)</f>
        <v>65</v>
      </c>
      <c r="V5" s="26">
        <v>560</v>
      </c>
      <c r="W5" s="15">
        <f t="shared" ref="W5:W11" si="7">SUM(W4,V5)</f>
        <v>876</v>
      </c>
      <c r="X5" s="8">
        <f t="shared" si="3"/>
        <v>495</v>
      </c>
      <c r="Y5" s="15">
        <f>SUM(Y4,X5)</f>
        <v>661</v>
      </c>
      <c r="Z5" s="15">
        <f t="shared" si="4"/>
        <v>65</v>
      </c>
      <c r="AA5" s="8">
        <v>495</v>
      </c>
      <c r="AB5" s="8">
        <v>2</v>
      </c>
      <c r="AC5" s="27">
        <v>11</v>
      </c>
      <c r="AD5" s="26"/>
      <c r="AE5" s="27"/>
      <c r="AF5" s="27">
        <v>12</v>
      </c>
      <c r="AG5" s="27">
        <v>23</v>
      </c>
      <c r="AH5" s="16">
        <f>SUM(AG5,-AF5)</f>
        <v>11</v>
      </c>
    </row>
    <row r="6" spans="1:34" ht="13">
      <c r="A6" s="47" t="s">
        <v>54</v>
      </c>
      <c r="B6" s="43">
        <v>41547</v>
      </c>
      <c r="C6" s="44" t="s">
        <v>41</v>
      </c>
      <c r="D6" s="45" t="s">
        <v>42</v>
      </c>
      <c r="E6" s="46" t="s">
        <v>43</v>
      </c>
      <c r="F6" s="44">
        <v>122</v>
      </c>
      <c r="G6" s="14">
        <f t="shared" ref="G6:G11" si="8">SUM(G5,F6)</f>
        <v>369</v>
      </c>
      <c r="H6" s="8">
        <f>ROUND(PRODUCT(G6/3),0)</f>
        <v>123</v>
      </c>
      <c r="I6" s="8">
        <f>ROUND(PRODUCT(G6/COUNT(F4:F6)),0)</f>
        <v>123</v>
      </c>
      <c r="J6" s="37">
        <v>0.28611111111111115</v>
      </c>
      <c r="K6" s="18">
        <f t="shared" si="5"/>
        <v>0.8520833333333333</v>
      </c>
      <c r="L6" s="41">
        <f t="shared" si="0"/>
        <v>17.8</v>
      </c>
      <c r="M6" s="32">
        <v>48</v>
      </c>
      <c r="N6" s="37">
        <v>0.39583333333333331</v>
      </c>
      <c r="O6" s="18">
        <f t="shared" si="6"/>
        <v>1.1041666666666665</v>
      </c>
      <c r="P6" s="41">
        <f t="shared" si="1"/>
        <v>12.8</v>
      </c>
      <c r="Q6" s="18">
        <f t="shared" si="2"/>
        <v>0.10972222222222217</v>
      </c>
      <c r="R6" s="18">
        <f t="shared" ref="R6:R11" si="9">SUM(Q6,R5)</f>
        <v>0.25208333333333327</v>
      </c>
      <c r="S6" s="8">
        <v>455</v>
      </c>
      <c r="T6" s="26">
        <v>540</v>
      </c>
      <c r="U6" s="15">
        <f t="shared" ref="U6:U11" si="10">SUM(-S6,T6)</f>
        <v>85</v>
      </c>
      <c r="V6" s="26">
        <v>277</v>
      </c>
      <c r="W6" s="15">
        <f t="shared" si="7"/>
        <v>1153</v>
      </c>
      <c r="X6" s="8">
        <f t="shared" si="3"/>
        <v>192</v>
      </c>
      <c r="Y6" s="15">
        <f t="shared" ref="Y6:Y11" si="11">SUM(Y5,X6)</f>
        <v>853</v>
      </c>
      <c r="Z6" s="15">
        <f t="shared" si="4"/>
        <v>85</v>
      </c>
      <c r="AA6" s="8">
        <v>579</v>
      </c>
      <c r="AB6" s="8">
        <v>2</v>
      </c>
      <c r="AC6" s="27">
        <v>9</v>
      </c>
      <c r="AD6" s="26"/>
      <c r="AE6" s="27"/>
      <c r="AF6" s="27">
        <v>10</v>
      </c>
      <c r="AG6" s="27">
        <v>15</v>
      </c>
      <c r="AH6" s="16">
        <f t="shared" ref="AH6:AH11" si="12">SUM(AG6,-AF6)</f>
        <v>5</v>
      </c>
    </row>
    <row r="7" spans="1:34" ht="13">
      <c r="A7" s="47" t="s">
        <v>55</v>
      </c>
      <c r="B7" s="43">
        <v>41548</v>
      </c>
      <c r="C7" s="44" t="s">
        <v>43</v>
      </c>
      <c r="D7" s="45" t="s">
        <v>44</v>
      </c>
      <c r="E7" s="46" t="s">
        <v>45</v>
      </c>
      <c r="F7" s="44">
        <v>102</v>
      </c>
      <c r="G7" s="14">
        <f t="shared" si="8"/>
        <v>471</v>
      </c>
      <c r="H7" s="8">
        <f>ROUND(PRODUCT(G7/4),0)</f>
        <v>118</v>
      </c>
      <c r="I7" s="8">
        <f>ROUND(PRODUCT(G7/COUNT(F4:F7)),0)</f>
        <v>118</v>
      </c>
      <c r="J7" s="37">
        <v>0.24722222222222223</v>
      </c>
      <c r="K7" s="18">
        <f t="shared" si="5"/>
        <v>1.0993055555555555</v>
      </c>
      <c r="L7" s="41">
        <f t="shared" si="0"/>
        <v>17.2</v>
      </c>
      <c r="M7" s="33">
        <v>56</v>
      </c>
      <c r="N7" s="37">
        <v>0.3125</v>
      </c>
      <c r="O7" s="18">
        <f t="shared" si="6"/>
        <v>1.4166666666666665</v>
      </c>
      <c r="P7" s="41">
        <f t="shared" si="1"/>
        <v>13.6</v>
      </c>
      <c r="Q7" s="18">
        <f t="shared" si="2"/>
        <v>6.5277777777777768E-2</v>
      </c>
      <c r="R7" s="18">
        <f t="shared" si="9"/>
        <v>0.31736111111111104</v>
      </c>
      <c r="S7" s="26">
        <v>540</v>
      </c>
      <c r="T7" s="26">
        <v>610</v>
      </c>
      <c r="U7" s="15">
        <f t="shared" si="10"/>
        <v>70</v>
      </c>
      <c r="V7" s="26">
        <v>604</v>
      </c>
      <c r="W7" s="15">
        <f t="shared" si="7"/>
        <v>1757</v>
      </c>
      <c r="X7" s="8">
        <f t="shared" si="3"/>
        <v>534</v>
      </c>
      <c r="Y7" s="15">
        <f t="shared" si="11"/>
        <v>1387</v>
      </c>
      <c r="Z7" s="15">
        <f t="shared" si="4"/>
        <v>70</v>
      </c>
      <c r="AA7" s="26">
        <v>638</v>
      </c>
      <c r="AB7" s="26">
        <v>2</v>
      </c>
      <c r="AC7" s="27">
        <v>9</v>
      </c>
      <c r="AD7" s="26"/>
      <c r="AE7" s="27"/>
      <c r="AF7" s="27">
        <v>11</v>
      </c>
      <c r="AG7" s="27">
        <v>19</v>
      </c>
      <c r="AH7" s="16">
        <f t="shared" si="12"/>
        <v>8</v>
      </c>
    </row>
    <row r="8" spans="1:34" ht="13">
      <c r="A8" s="47" t="s">
        <v>56</v>
      </c>
      <c r="B8" s="43">
        <v>41549</v>
      </c>
      <c r="C8" s="44" t="s">
        <v>45</v>
      </c>
      <c r="D8" s="45" t="s">
        <v>46</v>
      </c>
      <c r="E8" s="46" t="s">
        <v>47</v>
      </c>
      <c r="F8" s="44">
        <v>133</v>
      </c>
      <c r="G8" s="14">
        <f t="shared" si="8"/>
        <v>604</v>
      </c>
      <c r="H8" s="8">
        <f>ROUND(PRODUCT(G8/5),0)</f>
        <v>121</v>
      </c>
      <c r="I8" s="8">
        <f>ROUND(PRODUCT(G8/COUNT(F4:F8)),0)</f>
        <v>121</v>
      </c>
      <c r="J8" s="37">
        <v>0.30902777777777779</v>
      </c>
      <c r="K8" s="18">
        <f t="shared" si="5"/>
        <v>1.4083333333333332</v>
      </c>
      <c r="L8" s="41">
        <f t="shared" si="0"/>
        <v>17.899999999999999</v>
      </c>
      <c r="M8" s="33">
        <v>48.5</v>
      </c>
      <c r="N8" s="37">
        <v>0.42708333333333331</v>
      </c>
      <c r="O8" s="18">
        <f t="shared" si="6"/>
        <v>1.8437499999999998</v>
      </c>
      <c r="P8" s="41">
        <f t="shared" si="1"/>
        <v>13</v>
      </c>
      <c r="Q8" s="18">
        <f t="shared" si="2"/>
        <v>0.11805555555555552</v>
      </c>
      <c r="R8" s="18">
        <f t="shared" si="9"/>
        <v>0.43541666666666656</v>
      </c>
      <c r="S8" s="26">
        <v>610</v>
      </c>
      <c r="T8" s="26">
        <v>506</v>
      </c>
      <c r="U8" s="15">
        <f t="shared" si="10"/>
        <v>-104</v>
      </c>
      <c r="V8" s="26">
        <v>680</v>
      </c>
      <c r="W8" s="15">
        <f t="shared" si="7"/>
        <v>2437</v>
      </c>
      <c r="X8" s="8">
        <f t="shared" si="3"/>
        <v>784</v>
      </c>
      <c r="Y8" s="15">
        <f t="shared" si="11"/>
        <v>2171</v>
      </c>
      <c r="Z8" s="15">
        <f t="shared" si="4"/>
        <v>-104</v>
      </c>
      <c r="AA8" s="26">
        <v>769</v>
      </c>
      <c r="AB8" s="26">
        <v>2</v>
      </c>
      <c r="AC8" s="27">
        <v>10</v>
      </c>
      <c r="AD8" s="26"/>
      <c r="AE8" s="27"/>
      <c r="AF8" s="27">
        <v>7</v>
      </c>
      <c r="AG8" s="27">
        <v>19</v>
      </c>
      <c r="AH8" s="16">
        <f t="shared" si="12"/>
        <v>12</v>
      </c>
    </row>
    <row r="9" spans="1:34" ht="13">
      <c r="A9" s="47" t="s">
        <v>57</v>
      </c>
      <c r="B9" s="43">
        <v>41550</v>
      </c>
      <c r="C9" s="44" t="s">
        <v>47</v>
      </c>
      <c r="D9" s="45" t="s">
        <v>48</v>
      </c>
      <c r="E9" s="46" t="s">
        <v>49</v>
      </c>
      <c r="F9" s="44">
        <v>144</v>
      </c>
      <c r="G9" s="14">
        <f t="shared" si="8"/>
        <v>748</v>
      </c>
      <c r="H9" s="8">
        <f>ROUND(PRODUCT(G9/6),0)</f>
        <v>125</v>
      </c>
      <c r="I9" s="8">
        <f>ROUND(PRODUCT(G9/COUNT(F4:F9)),0)</f>
        <v>125</v>
      </c>
      <c r="J9" s="37">
        <v>0.33750000000000002</v>
      </c>
      <c r="K9" s="18">
        <f t="shared" si="5"/>
        <v>1.7458333333333331</v>
      </c>
      <c r="L9" s="41">
        <f t="shared" si="0"/>
        <v>17.8</v>
      </c>
      <c r="M9" s="33">
        <v>43.5</v>
      </c>
      <c r="N9" s="37">
        <v>0.39583333333333331</v>
      </c>
      <c r="O9" s="18">
        <f t="shared" si="6"/>
        <v>2.239583333333333</v>
      </c>
      <c r="P9" s="41">
        <f t="shared" si="1"/>
        <v>15.2</v>
      </c>
      <c r="Q9" s="18">
        <f t="shared" si="2"/>
        <v>5.8333333333333293E-2</v>
      </c>
      <c r="R9" s="18">
        <f t="shared" si="9"/>
        <v>0.49374999999999986</v>
      </c>
      <c r="S9" s="26">
        <v>506</v>
      </c>
      <c r="T9" s="26">
        <v>285</v>
      </c>
      <c r="U9" s="15">
        <f t="shared" si="10"/>
        <v>-221</v>
      </c>
      <c r="V9" s="26">
        <v>466</v>
      </c>
      <c r="W9" s="15">
        <f t="shared" si="7"/>
        <v>2903</v>
      </c>
      <c r="X9" s="8">
        <f t="shared" si="3"/>
        <v>687</v>
      </c>
      <c r="Y9" s="15">
        <f t="shared" si="11"/>
        <v>2858</v>
      </c>
      <c r="Z9" s="15">
        <f t="shared" si="4"/>
        <v>-221</v>
      </c>
      <c r="AA9" s="26">
        <v>506</v>
      </c>
      <c r="AB9" s="26">
        <v>2</v>
      </c>
      <c r="AC9" s="27">
        <v>10</v>
      </c>
      <c r="AD9" s="26"/>
      <c r="AE9" s="27"/>
      <c r="AF9" s="27">
        <v>5</v>
      </c>
      <c r="AG9" s="27">
        <v>21</v>
      </c>
      <c r="AH9" s="16">
        <f t="shared" si="12"/>
        <v>16</v>
      </c>
    </row>
    <row r="10" spans="1:34" ht="13">
      <c r="A10" s="47" t="s">
        <v>58</v>
      </c>
      <c r="B10" s="43">
        <v>41551</v>
      </c>
      <c r="C10" s="44"/>
      <c r="D10" s="45" t="s">
        <v>49</v>
      </c>
      <c r="E10" s="46"/>
      <c r="F10" s="44"/>
      <c r="G10" s="14">
        <f t="shared" si="8"/>
        <v>748</v>
      </c>
      <c r="H10" s="8">
        <f>ROUND(PRODUCT(G10/7),0)</f>
        <v>107</v>
      </c>
      <c r="I10" s="8">
        <f>ROUND(PRODUCT(G10/COUNT(F4:F10)),0)</f>
        <v>125</v>
      </c>
      <c r="J10" s="37"/>
      <c r="K10" s="18">
        <f t="shared" si="5"/>
        <v>1.7458333333333331</v>
      </c>
      <c r="L10" s="41">
        <f t="shared" si="0"/>
        <v>0</v>
      </c>
      <c r="M10" s="32"/>
      <c r="N10" s="37"/>
      <c r="O10" s="18">
        <f t="shared" si="6"/>
        <v>2.239583333333333</v>
      </c>
      <c r="P10" s="41">
        <f t="shared" si="1"/>
        <v>0</v>
      </c>
      <c r="Q10" s="18">
        <f t="shared" si="2"/>
        <v>0</v>
      </c>
      <c r="R10" s="18">
        <f t="shared" si="9"/>
        <v>0.49374999999999986</v>
      </c>
      <c r="S10" s="26"/>
      <c r="T10" s="26"/>
      <c r="U10" s="15">
        <f t="shared" si="10"/>
        <v>0</v>
      </c>
      <c r="V10" s="26"/>
      <c r="W10" s="15">
        <f t="shared" si="7"/>
        <v>2903</v>
      </c>
      <c r="X10" s="8">
        <f t="shared" si="3"/>
        <v>0</v>
      </c>
      <c r="Y10" s="15">
        <f t="shared" si="11"/>
        <v>2858</v>
      </c>
      <c r="Z10" s="15">
        <f t="shared" si="4"/>
        <v>0</v>
      </c>
      <c r="AA10" s="26"/>
      <c r="AB10" s="26"/>
      <c r="AC10" s="27"/>
      <c r="AD10" s="26"/>
      <c r="AE10" s="27"/>
      <c r="AF10" s="27"/>
      <c r="AG10" s="27"/>
      <c r="AH10" s="16">
        <f t="shared" si="12"/>
        <v>0</v>
      </c>
    </row>
    <row r="11" spans="1:34" ht="13">
      <c r="A11" s="47" t="s">
        <v>59</v>
      </c>
      <c r="B11" s="43">
        <v>41552</v>
      </c>
      <c r="C11" s="44" t="s">
        <v>49</v>
      </c>
      <c r="D11" s="45" t="s">
        <v>50</v>
      </c>
      <c r="E11" s="46" t="s">
        <v>51</v>
      </c>
      <c r="F11" s="44">
        <v>108</v>
      </c>
      <c r="G11" s="14">
        <f t="shared" si="8"/>
        <v>856</v>
      </c>
      <c r="H11" s="8">
        <f>ROUND(PRODUCT(G11/8),0)</f>
        <v>107</v>
      </c>
      <c r="I11" s="8">
        <f>ROUND(PRODUCT(G11/COUNT(F4:F11)),0)</f>
        <v>122</v>
      </c>
      <c r="J11" s="37">
        <v>0.26666666666666666</v>
      </c>
      <c r="K11" s="18">
        <f t="shared" si="5"/>
        <v>2.0124999999999997</v>
      </c>
      <c r="L11" s="41">
        <f t="shared" si="0"/>
        <v>16.899999999999999</v>
      </c>
      <c r="M11" s="33">
        <v>51</v>
      </c>
      <c r="N11" s="37">
        <v>0.35416666666666669</v>
      </c>
      <c r="O11" s="18">
        <f t="shared" si="6"/>
        <v>2.5937499999999996</v>
      </c>
      <c r="P11" s="41">
        <f t="shared" si="1"/>
        <v>12.7</v>
      </c>
      <c r="Q11" s="18">
        <f t="shared" si="2"/>
        <v>8.7500000000000022E-2</v>
      </c>
      <c r="R11" s="18">
        <f t="shared" si="9"/>
        <v>0.58124999999999982</v>
      </c>
      <c r="S11" s="26">
        <v>285</v>
      </c>
      <c r="T11" s="26">
        <v>140</v>
      </c>
      <c r="U11" s="15">
        <f t="shared" si="10"/>
        <v>-145</v>
      </c>
      <c r="V11" s="26">
        <v>430</v>
      </c>
      <c r="W11" s="15">
        <f t="shared" si="7"/>
        <v>3333</v>
      </c>
      <c r="X11" s="8">
        <f t="shared" si="3"/>
        <v>575</v>
      </c>
      <c r="Y11" s="15">
        <f t="shared" si="11"/>
        <v>3433</v>
      </c>
      <c r="Z11" s="15">
        <f t="shared" si="4"/>
        <v>-145</v>
      </c>
      <c r="AA11" s="26">
        <v>286</v>
      </c>
      <c r="AB11" s="26">
        <v>3</v>
      </c>
      <c r="AC11" s="27">
        <v>111</v>
      </c>
      <c r="AD11" s="26"/>
      <c r="AE11" s="27"/>
      <c r="AF11" s="27">
        <v>11</v>
      </c>
      <c r="AG11" s="27">
        <v>13</v>
      </c>
      <c r="AH11" s="16">
        <f t="shared" si="12"/>
        <v>2</v>
      </c>
    </row>
    <row r="12" spans="1:34" ht="13">
      <c r="A12" s="28" t="s">
        <v>5</v>
      </c>
      <c r="B12" s="55"/>
      <c r="C12" s="56"/>
      <c r="D12" s="56"/>
      <c r="E12" s="57"/>
      <c r="F12" s="29">
        <f>SUM(F4:F11)</f>
        <v>856</v>
      </c>
      <c r="G12" s="19">
        <f>SUM(G11)</f>
        <v>856</v>
      </c>
      <c r="H12" s="19">
        <f>SUM(H11)</f>
        <v>107</v>
      </c>
      <c r="I12" s="19">
        <f>SUM(I11)</f>
        <v>122</v>
      </c>
      <c r="J12" s="20">
        <f>SUM(J4:J11)</f>
        <v>2.0124999999999997</v>
      </c>
      <c r="K12" s="35">
        <f>F12/SUM(HOUR(J12)+(ROUNDDOWN(J12,0)*24),PRODUCT(MINUTE(J12)/60))</f>
        <v>17.722567287784681</v>
      </c>
      <c r="L12" s="40">
        <f>SUM(L4:L11)/COUNT(F4:F11)</f>
        <v>17.728571428571428</v>
      </c>
      <c r="M12" s="42">
        <f>PRODUCT(SUM(M4:M11),1/COUNT(M4:M11))</f>
        <v>48</v>
      </c>
      <c r="N12" s="20">
        <f>SUM(N4:N11)</f>
        <v>2.5937499999999996</v>
      </c>
      <c r="O12" s="35">
        <f>F12/SUM(HOUR(N12)+(ROUNDDOWN(N12,0)*24),PRODUCT(MINUTE(N12)/60))</f>
        <v>13.751004016064257</v>
      </c>
      <c r="P12" s="40">
        <f>SUM(P4:P11)/COUNT(F4:F11)</f>
        <v>13.771428571428572</v>
      </c>
      <c r="Q12" s="20">
        <f>SUM(Q4:Q11)</f>
        <v>0.58124999999999982</v>
      </c>
      <c r="R12" s="19"/>
      <c r="S12" s="19">
        <f>ROUND(SUM(S4:S11)/COUNT(S4:S11),0)</f>
        <v>432</v>
      </c>
      <c r="T12" s="19">
        <f>ROUND(SUM(T4:T11)/COUNT(T4:T11),0)</f>
        <v>418</v>
      </c>
      <c r="U12" s="21">
        <f>SUM(U4:U11)</f>
        <v>-100</v>
      </c>
      <c r="V12" s="19">
        <f>ROUND(SUM(V4:V11)/COUNT(V4:V11),0)</f>
        <v>476</v>
      </c>
      <c r="W12" s="19">
        <f>SUM(W11)</f>
        <v>3333</v>
      </c>
      <c r="X12" s="19">
        <f>ROUND(SUM(X4:X11)/COUNT(V4:V11),0)</f>
        <v>490</v>
      </c>
      <c r="Y12" s="19">
        <f>SUM(Y11)</f>
        <v>3433</v>
      </c>
      <c r="Z12" s="21">
        <f>SUM(Z4:Z11)</f>
        <v>-100</v>
      </c>
      <c r="AA12" s="19">
        <f>ROUND(SUM(AA4:AA11)/COUNT(AA4:AA11),0)</f>
        <v>526</v>
      </c>
      <c r="AB12" s="34">
        <f t="shared" ref="AB12:AG12" si="13">SUM(AB4:AB11)/COUNT(AB4:AB11)</f>
        <v>2.1428571428571428</v>
      </c>
      <c r="AC12" s="34">
        <f t="shared" si="13"/>
        <v>24.428571428571427</v>
      </c>
      <c r="AD12" s="34" t="e">
        <f t="shared" si="13"/>
        <v>#DIV/0!</v>
      </c>
      <c r="AE12" s="34" t="e">
        <f t="shared" si="13"/>
        <v>#DIV/0!</v>
      </c>
      <c r="AF12" s="34">
        <f t="shared" si="13"/>
        <v>9.2857142857142865</v>
      </c>
      <c r="AG12" s="34">
        <f t="shared" si="13"/>
        <v>18.857142857142858</v>
      </c>
      <c r="AH12" s="34">
        <f>SUM(AH4:AH11)/COUNT(AG4:AG11)</f>
        <v>9.5714285714285712</v>
      </c>
    </row>
    <row r="13" spans="1:34" ht="13">
      <c r="Q13" s="8"/>
      <c r="R13" s="8"/>
      <c r="S13" s="8"/>
      <c r="W13" s="15"/>
      <c r="Y13" s="15"/>
    </row>
    <row r="14" spans="1:34" ht="13">
      <c r="O14" s="8"/>
      <c r="P14" s="8"/>
      <c r="Q14" s="8"/>
      <c r="R14" s="30"/>
      <c r="S14" s="8"/>
      <c r="T14" s="8"/>
      <c r="U14" s="8"/>
      <c r="V14" s="8"/>
      <c r="W14" s="15"/>
      <c r="X14" s="8"/>
      <c r="Y14" s="15"/>
      <c r="Z14" s="8"/>
      <c r="AA14" s="8"/>
    </row>
    <row r="15" spans="1:34" ht="13">
      <c r="N15" s="39"/>
      <c r="O15" s="8"/>
      <c r="P15" s="8"/>
      <c r="Q15" s="38"/>
      <c r="R15" s="38"/>
      <c r="S15" s="8"/>
      <c r="T15" s="8"/>
      <c r="U15" s="8"/>
      <c r="V15" s="8"/>
      <c r="W15" s="8"/>
      <c r="X15" s="8"/>
      <c r="Y15" s="8"/>
      <c r="Z15" s="8"/>
      <c r="AA15" s="8"/>
    </row>
    <row r="16" spans="1:34" ht="13">
      <c r="O16" s="8"/>
      <c r="P16" s="8"/>
      <c r="Q16" s="38"/>
      <c r="R16" s="38"/>
      <c r="S16" s="8"/>
      <c r="T16" s="8"/>
      <c r="U16" s="8"/>
      <c r="V16" s="8"/>
      <c r="W16" s="8"/>
      <c r="X16" s="8"/>
      <c r="Y16" s="8"/>
      <c r="Z16" s="8"/>
      <c r="AA16" s="8"/>
    </row>
    <row r="17" spans="15:27" ht="13">
      <c r="O17" s="8"/>
      <c r="P17" s="8"/>
      <c r="Q17" s="8"/>
      <c r="R17" s="38"/>
      <c r="S17" s="8"/>
      <c r="T17" s="8"/>
      <c r="U17" s="8"/>
      <c r="V17" s="8"/>
      <c r="W17" s="8"/>
      <c r="X17" s="8"/>
      <c r="Y17" s="8"/>
      <c r="Z17" s="8"/>
      <c r="AA17" s="8"/>
    </row>
    <row r="18" spans="15:27"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A78E-EBAB-44CF-B603-BBA6ACDC31C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2F12-613D-40DF-9579-71622604658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2025-11-12T20:13:14Z</dcterms:modified>
</cp:coreProperties>
</file>