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7DA5043A-F9E6-4F3D-B5F9-3ADB83764609}" xr6:coauthVersionLast="47" xr6:coauthVersionMax="47" xr10:uidLastSave="{00000000-0000-0000-0000-000000000000}"/>
  <bookViews>
    <workbookView xWindow="-110" yWindow="-110" windowWidth="19420" windowHeight="10420" xr2:uid="{8E2495A2-B677-47FD-A824-C88AEE7E17E4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P20" i="1" s="1"/>
  <c r="Q4" i="1"/>
  <c r="R4" i="1" s="1"/>
  <c r="R5" i="1" s="1"/>
  <c r="R6" i="1" s="1"/>
  <c r="U4" i="1"/>
  <c r="W4" i="1"/>
  <c r="X4" i="1"/>
  <c r="Z4" i="1" s="1"/>
  <c r="Y4" i="1"/>
  <c r="AH4" i="1"/>
  <c r="AH20" i="1" s="1"/>
  <c r="G5" i="1"/>
  <c r="H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L5" i="1"/>
  <c r="O5" i="1"/>
  <c r="P5" i="1"/>
  <c r="Q5" i="1"/>
  <c r="U5" i="1"/>
  <c r="W5" i="1"/>
  <c r="X5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AH5" i="1"/>
  <c r="L6" i="1"/>
  <c r="O6" i="1"/>
  <c r="P6" i="1"/>
  <c r="Q6" i="1"/>
  <c r="U6" i="1"/>
  <c r="U20" i="1" s="1"/>
  <c r="W6" i="1"/>
  <c r="X6" i="1"/>
  <c r="Z6" i="1"/>
  <c r="AH6" i="1"/>
  <c r="L7" i="1"/>
  <c r="O7" i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P7" i="1"/>
  <c r="Q7" i="1"/>
  <c r="U7" i="1"/>
  <c r="W7" i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X7" i="1"/>
  <c r="Z7" i="1"/>
  <c r="AH7" i="1"/>
  <c r="L8" i="1"/>
  <c r="P8" i="1"/>
  <c r="Q8" i="1"/>
  <c r="U8" i="1"/>
  <c r="X8" i="1"/>
  <c r="Z8" i="1" s="1"/>
  <c r="AH8" i="1"/>
  <c r="L9" i="1"/>
  <c r="L20" i="1" s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 s="1"/>
  <c r="AH12" i="1"/>
  <c r="L13" i="1"/>
  <c r="P13" i="1"/>
  <c r="Q13" i="1"/>
  <c r="U13" i="1"/>
  <c r="X13" i="1"/>
  <c r="Z13" i="1" s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 s="1"/>
  <c r="AH16" i="1"/>
  <c r="L17" i="1"/>
  <c r="P17" i="1"/>
  <c r="Q17" i="1"/>
  <c r="U17" i="1"/>
  <c r="X17" i="1"/>
  <c r="Z17" i="1" s="1"/>
  <c r="AH17" i="1"/>
  <c r="L18" i="1"/>
  <c r="P18" i="1"/>
  <c r="Q18" i="1"/>
  <c r="U18" i="1"/>
  <c r="X18" i="1"/>
  <c r="Z18" i="1"/>
  <c r="AH18" i="1"/>
  <c r="L19" i="1"/>
  <c r="P19" i="1"/>
  <c r="Q19" i="1"/>
  <c r="U19" i="1"/>
  <c r="X19" i="1"/>
  <c r="Z19" i="1"/>
  <c r="AH19" i="1"/>
  <c r="F20" i="1"/>
  <c r="J20" i="1"/>
  <c r="K20" i="1"/>
  <c r="M20" i="1"/>
  <c r="N20" i="1"/>
  <c r="O20" i="1"/>
  <c r="S20" i="1"/>
  <c r="T20" i="1"/>
  <c r="V20" i="1"/>
  <c r="AA20" i="1"/>
  <c r="AB20" i="1"/>
  <c r="AC20" i="1"/>
  <c r="AD20" i="1"/>
  <c r="AE20" i="1"/>
  <c r="AF20" i="1"/>
  <c r="AG20" i="1"/>
  <c r="R7" i="1" l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G6" i="1"/>
  <c r="Z5" i="1"/>
  <c r="Z20" i="1" s="1"/>
  <c r="Q20" i="1"/>
  <c r="I4" i="1"/>
  <c r="X20" i="1"/>
  <c r="I5" i="1"/>
  <c r="I6" i="1" l="1"/>
  <c r="H6" i="1"/>
  <c r="G7" i="1"/>
  <c r="I7" i="1" l="1"/>
  <c r="G8" i="1"/>
  <c r="H7" i="1"/>
  <c r="G9" i="1" l="1"/>
  <c r="H8" i="1"/>
  <c r="I8" i="1"/>
  <c r="G10" i="1" l="1"/>
  <c r="H9" i="1"/>
  <c r="I9" i="1"/>
  <c r="G11" i="1" l="1"/>
  <c r="H10" i="1"/>
  <c r="I10" i="1"/>
  <c r="G12" i="1" l="1"/>
  <c r="H11" i="1"/>
  <c r="I11" i="1"/>
  <c r="H12" i="1" l="1"/>
  <c r="G13" i="1"/>
  <c r="I12" i="1"/>
  <c r="H13" i="1" l="1"/>
  <c r="I13" i="1"/>
  <c r="G14" i="1"/>
  <c r="I14" i="1" l="1"/>
  <c r="G15" i="1"/>
  <c r="H14" i="1"/>
  <c r="I15" i="1" l="1"/>
  <c r="G16" i="1"/>
  <c r="H15" i="1"/>
  <c r="G17" i="1" l="1"/>
  <c r="H16" i="1"/>
  <c r="I16" i="1"/>
  <c r="G18" i="1" l="1"/>
  <c r="H17" i="1"/>
  <c r="I17" i="1"/>
  <c r="G19" i="1" l="1"/>
  <c r="H18" i="1"/>
  <c r="I18" i="1"/>
  <c r="G20" i="1" l="1"/>
  <c r="H19" i="1"/>
  <c r="H20" i="1" s="1"/>
  <c r="I19" i="1"/>
  <c r="I20" i="1" s="1"/>
</calcChain>
</file>

<file path=xl/sharedStrings.xml><?xml version="1.0" encoding="utf-8"?>
<sst xmlns="http://schemas.openxmlformats.org/spreadsheetml/2006/main" count="97" uniqueCount="82">
  <si>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</si>
  <si>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</si>
  <si>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</si>
  <si>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</si>
  <si>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</si>
  <si>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</si>
  <si>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</si>
  <si>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</si>
  <si>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</si>
  <si>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</si>
  <si>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</si>
  <si>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</si>
  <si>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</si>
  <si>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</si>
  <si>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</si>
  <si>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</si>
  <si>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</si>
  <si>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</si>
  <si>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</si>
  <si>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</si>
  <si>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</si>
  <si>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</si>
  <si>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</si>
  <si>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</si>
  <si>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</si>
  <si>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</si>
  <si>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</si>
  <si>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</si>
  <si>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</si>
  <si>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</si>
  <si>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</si>
  <si>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</si>
  <si>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</si>
  <si>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</si>
  <si>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</si>
  <si>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</si>
  <si>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</si>
  <si>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</si>
  <si>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</si>
  <si>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16.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</si>
  <si>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</si>
  <si>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</si>
  <si>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</si>
  <si>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</si>
  <si>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</si>
  <si>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</si>
  <si>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</si>
  <si>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</si>
  <si>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</si>
  <si>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</si>
  <si>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</si>
  <si>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Strasbourg</t>
  </si>
  <si>
    <t>Canal du Rhône au Rhin</t>
  </si>
  <si>
    <t>Mulhouse</t>
  </si>
  <si>
    <t>Dannemarie - Lucelle - Grenze F/CH</t>
  </si>
  <si>
    <t>Delémont</t>
  </si>
  <si>
    <t>Col de Pierre Pertuis (827 m) - Biel - Murten</t>
  </si>
  <si>
    <t>Fribourg</t>
  </si>
  <si>
    <t>Heilenried</t>
  </si>
  <si>
    <t>Thun</t>
  </si>
  <si>
    <t>Interlaken</t>
  </si>
  <si>
    <t>Brienz</t>
  </si>
  <si>
    <t>Brünigpass (1007 m) - Luzern</t>
  </si>
  <si>
    <t>Risch-Buonas</t>
  </si>
  <si>
    <t>Mellingen - Wettingen - Bad Zurzach</t>
  </si>
  <si>
    <t>Kaiserstuhl</t>
  </si>
  <si>
    <t>CH/D/CH - Schaffhausen - CH/D/CH - Kreuzingen</t>
  </si>
  <si>
    <t>Romanshorn</t>
  </si>
  <si>
    <t>Grenze CH/AU - Feldkirch - Bludenz</t>
  </si>
  <si>
    <t>Dalaas</t>
  </si>
  <si>
    <t>Lazise</t>
  </si>
  <si>
    <t>Arlbergpass (1800 m) - Landeck</t>
  </si>
  <si>
    <t>Pfunds</t>
  </si>
  <si>
    <t>Grenze AU/IT - Reschenpass (1510 m)</t>
  </si>
  <si>
    <t>Meran</t>
  </si>
  <si>
    <t>Bozen</t>
  </si>
  <si>
    <t>Trento</t>
  </si>
  <si>
    <t>Garda(-See)</t>
  </si>
  <si>
    <t>Verona</t>
  </si>
  <si>
    <t>Vicenza</t>
  </si>
  <si>
    <t>Strasbourg - Vicenza (18.4.-3.5.2014)</t>
  </si>
  <si>
    <r>
      <t xml:space="preserve">Statistik </t>
    </r>
    <r>
      <rPr>
        <b/>
        <sz val="20"/>
        <rFont val="Arial"/>
        <family val="2"/>
      </rPr>
      <t>Strasbourg - Vicenza (18.4.-3.5.2014)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</si>
</sst>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4" xfId="0" applyFont="1" applyBorder="1"/>
    <xf numFmtId="177" fontId="8" fillId="0" borderId="2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2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1" xfId="0" applyFont="1" applyBorder="1"/>
    <xf numFmtId="180" fontId="0" fillId="0" borderId="0" xfId="0" applyNumberFormat="1"/>
    <xf numFmtId="1" fontId="0" fillId="0" borderId="1" xfId="0" applyNumberFormat="1" applyBorder="1"/>
    <xf numFmtId="0" fontId="4" fillId="0" borderId="0" xfId="0" applyFont="1" applyBorder="1" applyAlignment="1">
      <alignment horizontal="right" wrapText="1"/>
    </xf>
    <xf numFmtId="1" fontId="0" fillId="0" borderId="0" xfId="0" applyNumberFormat="1" applyBorder="1"/>
    <xf numFmtId="0" fontId="4" fillId="0" borderId="0" xfId="0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/>
    <xf numFmtId="0" fontId="9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14" fontId="4" fillId="0" borderId="5" xfId="0" applyNumberFormat="1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EF182-B363-4000-B2B2-6B044F62D214}">
  <sheetPr codeName="Tabelle1"/>
  <dimension ref="A1:AH44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53" t="s">
        <v>80</v>
      </c>
      <c r="B1" s="54"/>
      <c r="C1" s="54"/>
      <c r="D1" s="54"/>
      <c r="E1" s="54"/>
      <c r="F1" s="55"/>
      <c r="G1" s="57" t="s">
        <v>81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9"/>
    </row>
    <row r="2" spans="1:34">
      <c r="A2" s="56"/>
      <c r="B2" s="56"/>
      <c r="C2" s="56"/>
      <c r="D2" s="56"/>
      <c r="E2" s="56"/>
      <c r="F2" s="56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2" t="s">
        <v>26</v>
      </c>
      <c r="H3" s="22" t="s">
        <v>23</v>
      </c>
      <c r="I3" s="22" t="s">
        <v>24</v>
      </c>
      <c r="J3" s="22" t="s">
        <v>8</v>
      </c>
      <c r="K3" s="23" t="s">
        <v>32</v>
      </c>
      <c r="L3" s="22" t="s">
        <v>41</v>
      </c>
      <c r="M3" s="22" t="s">
        <v>25</v>
      </c>
      <c r="N3" s="22" t="s">
        <v>14</v>
      </c>
      <c r="O3" s="23" t="s">
        <v>33</v>
      </c>
      <c r="P3" s="22" t="s">
        <v>40</v>
      </c>
      <c r="Q3" s="22" t="s">
        <v>15</v>
      </c>
      <c r="R3" s="23" t="s">
        <v>34</v>
      </c>
      <c r="S3" s="22" t="s">
        <v>9</v>
      </c>
      <c r="T3" s="22" t="s">
        <v>10</v>
      </c>
      <c r="U3" s="22" t="s">
        <v>31</v>
      </c>
      <c r="V3" s="22" t="s">
        <v>12</v>
      </c>
      <c r="W3" s="23" t="s">
        <v>27</v>
      </c>
      <c r="X3" s="22" t="s">
        <v>13</v>
      </c>
      <c r="Y3" s="23" t="s">
        <v>29</v>
      </c>
      <c r="Z3" s="23" t="s">
        <v>30</v>
      </c>
      <c r="AA3" s="22" t="s">
        <v>11</v>
      </c>
      <c r="AB3" s="24" t="s">
        <v>18</v>
      </c>
      <c r="AC3" s="24" t="s">
        <v>19</v>
      </c>
      <c r="AD3" s="24" t="s">
        <v>20</v>
      </c>
      <c r="AE3" s="24" t="s">
        <v>21</v>
      </c>
      <c r="AF3" s="25" t="s">
        <v>17</v>
      </c>
      <c r="AG3" s="25" t="s">
        <v>16</v>
      </c>
      <c r="AH3" s="25" t="s">
        <v>28</v>
      </c>
    </row>
    <row r="4" spans="1:34" ht="13">
      <c r="A4" s="45" t="s">
        <v>42</v>
      </c>
      <c r="B4" s="44">
        <v>41747</v>
      </c>
      <c r="C4" s="5" t="s">
        <v>51</v>
      </c>
      <c r="D4" s="43" t="s">
        <v>52</v>
      </c>
      <c r="E4" s="4" t="s">
        <v>53</v>
      </c>
      <c r="F4" s="49">
        <v>118</v>
      </c>
      <c r="G4" s="12">
        <f>SUM(F4)</f>
        <v>118</v>
      </c>
      <c r="H4" s="12">
        <f>ROUND(PRODUCT(G4/1),0)</f>
        <v>118</v>
      </c>
      <c r="I4" s="12">
        <f>ROUND(PRODUCT(G4/COUNT(F4:F4)),0)</f>
        <v>118</v>
      </c>
      <c r="J4" s="35">
        <v>0.26597222222222222</v>
      </c>
      <c r="K4" s="17">
        <f>SUM(J4)</f>
        <v>0.26597222222222222</v>
      </c>
      <c r="L4" s="40">
        <f t="shared" ref="L4:L11" si="0">IF(F4=0,0,ROUND(PRODUCT(F4/SUM(HOUR(J4),PRODUCT(MINUTE(J4)/60))),1))</f>
        <v>18.5</v>
      </c>
      <c r="M4" s="48">
        <v>32</v>
      </c>
      <c r="N4" s="35">
        <v>0.35416666666666669</v>
      </c>
      <c r="O4" s="17">
        <f>SUM(N4)</f>
        <v>0.35416666666666669</v>
      </c>
      <c r="P4" s="40">
        <f t="shared" ref="P4:P11" si="1">IF(F4=0,0,ROUND(PRODUCT(F4/SUM(HOUR(N4),PRODUCT(MINUTE(N4)/60))),1))</f>
        <v>13.9</v>
      </c>
      <c r="Q4" s="17">
        <f t="shared" ref="Q4:Q11" si="2">SUM(N4,-J4)</f>
        <v>8.8194444444444464E-2</v>
      </c>
      <c r="R4" s="17">
        <f>SUM(Q4)</f>
        <v>8.8194444444444464E-2</v>
      </c>
      <c r="S4" s="12">
        <v>140</v>
      </c>
      <c r="T4" s="10">
        <v>280</v>
      </c>
      <c r="U4" s="13">
        <f>SUM(-S4,T4)</f>
        <v>140</v>
      </c>
      <c r="V4" s="12">
        <v>177</v>
      </c>
      <c r="W4" s="13">
        <f>SUM(V4)</f>
        <v>177</v>
      </c>
      <c r="X4" s="12">
        <f t="shared" ref="X4:X19" si="3">SUM(S4,-T4,V4)</f>
        <v>37</v>
      </c>
      <c r="Y4" s="13">
        <f>SUM(X4)</f>
        <v>37</v>
      </c>
      <c r="Z4" s="13">
        <f t="shared" ref="Z4:Z19" si="4">SUM(V4,-X4)</f>
        <v>140</v>
      </c>
      <c r="AA4" s="12">
        <v>237</v>
      </c>
      <c r="AB4" s="12">
        <v>1</v>
      </c>
      <c r="AC4" s="12">
        <v>7</v>
      </c>
      <c r="AD4" s="12"/>
      <c r="AE4" s="12"/>
      <c r="AF4" s="12">
        <v>7</v>
      </c>
      <c r="AG4" s="12">
        <v>9</v>
      </c>
      <c r="AH4" s="14">
        <f>SUM(AG4,-AF4)</f>
        <v>2</v>
      </c>
    </row>
    <row r="5" spans="1:34" ht="13">
      <c r="A5" s="45" t="s">
        <v>43</v>
      </c>
      <c r="B5" s="44">
        <v>41748</v>
      </c>
      <c r="C5" s="5" t="s">
        <v>53</v>
      </c>
      <c r="D5" s="43" t="s">
        <v>54</v>
      </c>
      <c r="E5" s="4" t="s">
        <v>55</v>
      </c>
      <c r="F5" s="49">
        <v>78</v>
      </c>
      <c r="G5" s="10">
        <f t="shared" ref="G5:G11" si="5">SUM(G4,F5)</f>
        <v>196</v>
      </c>
      <c r="H5" s="10">
        <f>ROUND(PRODUCT(G5/2),0)</f>
        <v>98</v>
      </c>
      <c r="I5" s="10">
        <f>ROUND(PRODUCT(G5/COUNT(F4:F5)),0)</f>
        <v>98</v>
      </c>
      <c r="J5" s="36">
        <v>0.20972222222222223</v>
      </c>
      <c r="K5" s="18">
        <f t="shared" ref="K5:K11" si="6">SUM(J5,K4)</f>
        <v>0.47569444444444442</v>
      </c>
      <c r="L5" s="40">
        <f t="shared" si="0"/>
        <v>15.5</v>
      </c>
      <c r="M5" s="48">
        <v>66</v>
      </c>
      <c r="N5" s="36">
        <v>0.3125</v>
      </c>
      <c r="O5" s="18">
        <f t="shared" ref="O5:O11" si="7">SUM(N5,O4)</f>
        <v>0.66666666666666674</v>
      </c>
      <c r="P5" s="40">
        <f t="shared" si="1"/>
        <v>10.4</v>
      </c>
      <c r="Q5" s="18">
        <f t="shared" si="2"/>
        <v>0.10277777777777777</v>
      </c>
      <c r="R5" s="18">
        <f>SUM(Q5,R4)</f>
        <v>0.19097222222222224</v>
      </c>
      <c r="S5" s="10">
        <v>280</v>
      </c>
      <c r="T5" s="10">
        <v>410</v>
      </c>
      <c r="U5" s="15">
        <f>SUM(-S5,T5)</f>
        <v>130</v>
      </c>
      <c r="V5" s="26">
        <v>883</v>
      </c>
      <c r="W5" s="15">
        <f t="shared" ref="W5:W11" si="8">SUM(W4,V5)</f>
        <v>1060</v>
      </c>
      <c r="X5" s="10">
        <f t="shared" si="3"/>
        <v>753</v>
      </c>
      <c r="Y5" s="15">
        <f>SUM(Y4,X5)</f>
        <v>790</v>
      </c>
      <c r="Z5" s="15">
        <f t="shared" si="4"/>
        <v>130</v>
      </c>
      <c r="AA5" s="10">
        <v>880</v>
      </c>
      <c r="AB5" s="10">
        <v>4</v>
      </c>
      <c r="AC5" s="27">
        <v>14</v>
      </c>
      <c r="AD5" s="26"/>
      <c r="AE5" s="27"/>
      <c r="AF5" s="27">
        <v>3</v>
      </c>
      <c r="AG5" s="27">
        <v>9</v>
      </c>
      <c r="AH5" s="16">
        <f>SUM(AG5,-AF5)</f>
        <v>6</v>
      </c>
    </row>
    <row r="6" spans="1:34" ht="13">
      <c r="A6" s="45" t="s">
        <v>44</v>
      </c>
      <c r="B6" s="44">
        <v>41749</v>
      </c>
      <c r="C6" s="5" t="s">
        <v>55</v>
      </c>
      <c r="D6" s="43" t="s">
        <v>56</v>
      </c>
      <c r="E6" s="4" t="s">
        <v>57</v>
      </c>
      <c r="F6" s="49">
        <v>119</v>
      </c>
      <c r="G6" s="10">
        <f t="shared" si="5"/>
        <v>315</v>
      </c>
      <c r="H6" s="10">
        <f>ROUND(PRODUCT(G6/3),0)</f>
        <v>105</v>
      </c>
      <c r="I6" s="10">
        <f>ROUND(PRODUCT(G6/COUNT(F4:F6)),0)</f>
        <v>105</v>
      </c>
      <c r="J6" s="36">
        <v>0.30902777777777779</v>
      </c>
      <c r="K6" s="18">
        <f t="shared" si="6"/>
        <v>0.78472222222222221</v>
      </c>
      <c r="L6" s="40">
        <f t="shared" si="0"/>
        <v>16</v>
      </c>
      <c r="M6" s="48">
        <v>61</v>
      </c>
      <c r="N6" s="36">
        <v>0.4375</v>
      </c>
      <c r="O6" s="18">
        <f t="shared" si="7"/>
        <v>1.1041666666666667</v>
      </c>
      <c r="P6" s="40">
        <f t="shared" si="1"/>
        <v>11.3</v>
      </c>
      <c r="Q6" s="18">
        <f t="shared" si="2"/>
        <v>0.12847222222222221</v>
      </c>
      <c r="R6" s="18">
        <f t="shared" ref="R6:R11" si="9">SUM(Q6,R5)</f>
        <v>0.31944444444444442</v>
      </c>
      <c r="S6" s="10">
        <v>410</v>
      </c>
      <c r="T6" s="26">
        <v>650</v>
      </c>
      <c r="U6" s="15">
        <f t="shared" ref="U6:U11" si="10">SUM(-S6,T6)</f>
        <v>240</v>
      </c>
      <c r="V6" s="26">
        <v>1122</v>
      </c>
      <c r="W6" s="15">
        <f t="shared" si="8"/>
        <v>2182</v>
      </c>
      <c r="X6" s="10">
        <f t="shared" si="3"/>
        <v>882</v>
      </c>
      <c r="Y6" s="15">
        <f t="shared" ref="Y6:Y19" si="11">SUM(Y5,X6)</f>
        <v>1672</v>
      </c>
      <c r="Z6" s="15">
        <f t="shared" si="4"/>
        <v>240</v>
      </c>
      <c r="AA6" s="10">
        <v>827</v>
      </c>
      <c r="AB6" s="10">
        <v>3</v>
      </c>
      <c r="AC6" s="27">
        <v>12</v>
      </c>
      <c r="AD6" s="26"/>
      <c r="AE6" s="27"/>
      <c r="AF6" s="27">
        <v>8</v>
      </c>
      <c r="AG6" s="27">
        <v>25</v>
      </c>
      <c r="AH6" s="16">
        <f t="shared" ref="AH6:AH11" si="12">SUM(AG6,-AF6)</f>
        <v>17</v>
      </c>
    </row>
    <row r="7" spans="1:34" ht="13">
      <c r="A7" s="45" t="s">
        <v>45</v>
      </c>
      <c r="B7" s="44">
        <v>41750</v>
      </c>
      <c r="C7" s="5" t="s">
        <v>57</v>
      </c>
      <c r="D7" s="43" t="s">
        <v>58</v>
      </c>
      <c r="E7" s="4" t="s">
        <v>59</v>
      </c>
      <c r="F7" s="49">
        <v>56</v>
      </c>
      <c r="G7" s="10">
        <f t="shared" si="5"/>
        <v>371</v>
      </c>
      <c r="H7" s="10">
        <f>ROUND(PRODUCT(G7/4),0)</f>
        <v>93</v>
      </c>
      <c r="I7" s="10">
        <f>ROUND(PRODUCT(G7/COUNT(F4:F7)),0)</f>
        <v>93</v>
      </c>
      <c r="J7" s="36">
        <v>0.15833333333333333</v>
      </c>
      <c r="K7" s="18">
        <f t="shared" si="6"/>
        <v>0.94305555555555554</v>
      </c>
      <c r="L7" s="40">
        <f t="shared" si="0"/>
        <v>14.7</v>
      </c>
      <c r="M7" s="48">
        <v>61</v>
      </c>
      <c r="N7" s="36">
        <v>0.17361111111111113</v>
      </c>
      <c r="O7" s="18">
        <f t="shared" si="7"/>
        <v>1.2777777777777779</v>
      </c>
      <c r="P7" s="40">
        <f t="shared" si="1"/>
        <v>13.4</v>
      </c>
      <c r="Q7" s="18">
        <f t="shared" si="2"/>
        <v>1.5277777777777807E-2</v>
      </c>
      <c r="R7" s="18">
        <f t="shared" si="9"/>
        <v>0.33472222222222225</v>
      </c>
      <c r="S7" s="26">
        <v>650</v>
      </c>
      <c r="T7" s="26">
        <v>562</v>
      </c>
      <c r="U7" s="15">
        <f t="shared" si="10"/>
        <v>-88</v>
      </c>
      <c r="V7" s="26">
        <v>743</v>
      </c>
      <c r="W7" s="15">
        <f t="shared" si="8"/>
        <v>2925</v>
      </c>
      <c r="X7" s="10">
        <f t="shared" si="3"/>
        <v>831</v>
      </c>
      <c r="Y7" s="15">
        <f t="shared" si="11"/>
        <v>2503</v>
      </c>
      <c r="Z7" s="15">
        <f t="shared" si="4"/>
        <v>-88</v>
      </c>
      <c r="AA7" s="26">
        <v>879</v>
      </c>
      <c r="AB7" s="26">
        <v>4</v>
      </c>
      <c r="AC7" s="27">
        <v>14</v>
      </c>
      <c r="AD7" s="26"/>
      <c r="AE7" s="27"/>
      <c r="AF7" s="27">
        <v>9</v>
      </c>
      <c r="AG7" s="27">
        <v>14</v>
      </c>
      <c r="AH7" s="16">
        <f t="shared" si="12"/>
        <v>5</v>
      </c>
    </row>
    <row r="8" spans="1:34" ht="13">
      <c r="A8" s="45" t="s">
        <v>46</v>
      </c>
      <c r="B8" s="44">
        <v>41751</v>
      </c>
      <c r="C8" s="5" t="s">
        <v>59</v>
      </c>
      <c r="D8" s="43" t="s">
        <v>60</v>
      </c>
      <c r="E8" s="4" t="s">
        <v>61</v>
      </c>
      <c r="F8" s="49">
        <v>53</v>
      </c>
      <c r="G8" s="10">
        <f t="shared" si="5"/>
        <v>424</v>
      </c>
      <c r="H8" s="10">
        <f>ROUND(PRODUCT(G8/5),0)</f>
        <v>85</v>
      </c>
      <c r="I8" s="10">
        <f>ROUND(PRODUCT(G8/COUNT(F4:F8)),0)</f>
        <v>85</v>
      </c>
      <c r="J8" s="36">
        <v>0.16180555555555556</v>
      </c>
      <c r="K8" s="18">
        <f t="shared" si="6"/>
        <v>1.1048611111111111</v>
      </c>
      <c r="L8" s="40">
        <f t="shared" si="0"/>
        <v>13.6</v>
      </c>
      <c r="M8" s="48">
        <v>57</v>
      </c>
      <c r="N8" s="36">
        <v>0.20833333333333334</v>
      </c>
      <c r="O8" s="18">
        <f t="shared" si="7"/>
        <v>1.4861111111111112</v>
      </c>
      <c r="P8" s="40">
        <f t="shared" si="1"/>
        <v>10.6</v>
      </c>
      <c r="Q8" s="18">
        <f t="shared" si="2"/>
        <v>4.6527777777777779E-2</v>
      </c>
      <c r="R8" s="18">
        <f t="shared" si="9"/>
        <v>0.38125000000000003</v>
      </c>
      <c r="S8" s="26">
        <v>562</v>
      </c>
      <c r="T8" s="26">
        <v>564</v>
      </c>
      <c r="U8" s="15">
        <f t="shared" si="10"/>
        <v>2</v>
      </c>
      <c r="V8" s="26">
        <v>542</v>
      </c>
      <c r="W8" s="15">
        <f t="shared" si="8"/>
        <v>3467</v>
      </c>
      <c r="X8" s="10">
        <f t="shared" si="3"/>
        <v>540</v>
      </c>
      <c r="Y8" s="15">
        <f t="shared" si="11"/>
        <v>3043</v>
      </c>
      <c r="Z8" s="15">
        <f t="shared" si="4"/>
        <v>2</v>
      </c>
      <c r="AA8" s="26">
        <v>726</v>
      </c>
      <c r="AB8" s="26">
        <v>4</v>
      </c>
      <c r="AC8" s="27">
        <v>14</v>
      </c>
      <c r="AD8" s="26"/>
      <c r="AE8" s="27"/>
      <c r="AF8" s="27">
        <v>14</v>
      </c>
      <c r="AG8" s="27">
        <v>23</v>
      </c>
      <c r="AH8" s="16">
        <f t="shared" si="12"/>
        <v>9</v>
      </c>
    </row>
    <row r="9" spans="1:34" ht="13">
      <c r="A9" s="45" t="s">
        <v>47</v>
      </c>
      <c r="B9" s="44">
        <v>41752</v>
      </c>
      <c r="C9" s="5" t="s">
        <v>61</v>
      </c>
      <c r="D9" s="43" t="s">
        <v>62</v>
      </c>
      <c r="E9" s="4" t="s">
        <v>63</v>
      </c>
      <c r="F9" s="49">
        <v>84</v>
      </c>
      <c r="G9" s="10">
        <f t="shared" si="5"/>
        <v>508</v>
      </c>
      <c r="H9" s="10">
        <f>ROUND(PRODUCT(G9/6),0)</f>
        <v>85</v>
      </c>
      <c r="I9" s="10">
        <f>ROUND(PRODUCT(G9/COUNT(F4:F9)),0)</f>
        <v>85</v>
      </c>
      <c r="J9" s="36">
        <v>0.23472222222222219</v>
      </c>
      <c r="K9" s="18">
        <f t="shared" si="6"/>
        <v>1.3395833333333333</v>
      </c>
      <c r="L9" s="40">
        <f t="shared" si="0"/>
        <v>14.9</v>
      </c>
      <c r="M9" s="48">
        <v>55.5</v>
      </c>
      <c r="N9" s="36">
        <v>0.375</v>
      </c>
      <c r="O9" s="18">
        <f t="shared" si="7"/>
        <v>1.8611111111111112</v>
      </c>
      <c r="P9" s="40">
        <f t="shared" si="1"/>
        <v>9.3000000000000007</v>
      </c>
      <c r="Q9" s="18">
        <f t="shared" si="2"/>
        <v>0.14027777777777781</v>
      </c>
      <c r="R9" s="18">
        <f t="shared" si="9"/>
        <v>0.52152777777777781</v>
      </c>
      <c r="S9" s="26">
        <v>564</v>
      </c>
      <c r="T9" s="26">
        <v>444</v>
      </c>
      <c r="U9" s="15">
        <f t="shared" si="10"/>
        <v>-120</v>
      </c>
      <c r="V9" s="26">
        <v>905</v>
      </c>
      <c r="W9" s="15">
        <f t="shared" si="8"/>
        <v>4372</v>
      </c>
      <c r="X9" s="10">
        <f t="shared" si="3"/>
        <v>1025</v>
      </c>
      <c r="Y9" s="15">
        <f t="shared" si="11"/>
        <v>4068</v>
      </c>
      <c r="Z9" s="15">
        <f t="shared" si="4"/>
        <v>-120</v>
      </c>
      <c r="AA9" s="26">
        <v>1007</v>
      </c>
      <c r="AB9" s="26">
        <v>5</v>
      </c>
      <c r="AC9" s="27">
        <v>15</v>
      </c>
      <c r="AD9" s="26"/>
      <c r="AE9" s="27"/>
      <c r="AF9" s="27">
        <v>16</v>
      </c>
      <c r="AG9" s="27">
        <v>28</v>
      </c>
      <c r="AH9" s="16">
        <f t="shared" si="12"/>
        <v>12</v>
      </c>
    </row>
    <row r="10" spans="1:34" ht="13">
      <c r="A10" s="45" t="s">
        <v>48</v>
      </c>
      <c r="B10" s="44">
        <v>41753</v>
      </c>
      <c r="C10" s="5" t="s">
        <v>63</v>
      </c>
      <c r="D10" s="43" t="s">
        <v>64</v>
      </c>
      <c r="E10" s="4" t="s">
        <v>65</v>
      </c>
      <c r="F10" s="49">
        <v>95</v>
      </c>
      <c r="G10" s="10">
        <f t="shared" si="5"/>
        <v>603</v>
      </c>
      <c r="H10" s="10">
        <f>ROUND(PRODUCT(G10/7),0)</f>
        <v>86</v>
      </c>
      <c r="I10" s="10">
        <f>ROUND(PRODUCT(G10/COUNT(F4:F10)),0)</f>
        <v>86</v>
      </c>
      <c r="J10" s="36">
        <v>0.24861111111111112</v>
      </c>
      <c r="K10" s="18">
        <f t="shared" si="6"/>
        <v>1.5881944444444445</v>
      </c>
      <c r="L10" s="40">
        <f t="shared" si="0"/>
        <v>15.9</v>
      </c>
      <c r="M10" s="48">
        <v>63</v>
      </c>
      <c r="N10" s="36">
        <v>0.38541666666666669</v>
      </c>
      <c r="O10" s="18">
        <f t="shared" si="7"/>
        <v>2.2465277777777777</v>
      </c>
      <c r="P10" s="40">
        <f t="shared" si="1"/>
        <v>10.3</v>
      </c>
      <c r="Q10" s="18">
        <f t="shared" si="2"/>
        <v>0.13680555555555557</v>
      </c>
      <c r="R10" s="18">
        <f t="shared" si="9"/>
        <v>0.65833333333333344</v>
      </c>
      <c r="S10" s="26">
        <v>444</v>
      </c>
      <c r="T10" s="26">
        <v>375</v>
      </c>
      <c r="U10" s="15">
        <f t="shared" si="10"/>
        <v>-69</v>
      </c>
      <c r="V10" s="26">
        <v>795</v>
      </c>
      <c r="W10" s="15">
        <f t="shared" si="8"/>
        <v>5167</v>
      </c>
      <c r="X10" s="10">
        <f t="shared" si="3"/>
        <v>864</v>
      </c>
      <c r="Y10" s="15">
        <f t="shared" si="11"/>
        <v>4932</v>
      </c>
      <c r="Z10" s="15">
        <f t="shared" si="4"/>
        <v>-69</v>
      </c>
      <c r="AA10" s="26">
        <v>527</v>
      </c>
      <c r="AB10" s="26">
        <v>3</v>
      </c>
      <c r="AC10" s="27">
        <v>13</v>
      </c>
      <c r="AD10" s="26"/>
      <c r="AE10" s="27"/>
      <c r="AF10" s="27">
        <v>17</v>
      </c>
      <c r="AG10" s="27">
        <v>31</v>
      </c>
      <c r="AH10" s="16">
        <f t="shared" si="12"/>
        <v>14</v>
      </c>
    </row>
    <row r="11" spans="1:34" ht="13">
      <c r="A11" s="41" t="s">
        <v>49</v>
      </c>
      <c r="B11" s="44">
        <v>41754</v>
      </c>
      <c r="C11" s="5" t="s">
        <v>65</v>
      </c>
      <c r="D11" s="43" t="s">
        <v>66</v>
      </c>
      <c r="E11" s="4" t="s">
        <v>67</v>
      </c>
      <c r="F11" s="49">
        <v>98</v>
      </c>
      <c r="G11" s="10">
        <f t="shared" si="5"/>
        <v>701</v>
      </c>
      <c r="H11" s="10">
        <f>ROUND(PRODUCT(G11/8),0)</f>
        <v>88</v>
      </c>
      <c r="I11" s="10">
        <f>ROUND(PRODUCT(G11/COUNT(F4:F11)),0)</f>
        <v>88</v>
      </c>
      <c r="J11" s="36">
        <v>0.22777777777777777</v>
      </c>
      <c r="K11" s="18">
        <f t="shared" si="6"/>
        <v>1.8159722222222223</v>
      </c>
      <c r="L11" s="40">
        <f t="shared" si="0"/>
        <v>17.899999999999999</v>
      </c>
      <c r="M11" s="48">
        <v>46</v>
      </c>
      <c r="N11" s="36">
        <v>0.34722222222222227</v>
      </c>
      <c r="O11" s="18">
        <f t="shared" si="7"/>
        <v>2.59375</v>
      </c>
      <c r="P11" s="40">
        <f t="shared" si="1"/>
        <v>11.8</v>
      </c>
      <c r="Q11" s="18">
        <f t="shared" si="2"/>
        <v>0.11944444444444449</v>
      </c>
      <c r="R11" s="18">
        <f t="shared" si="9"/>
        <v>0.7777777777777779</v>
      </c>
      <c r="S11" s="26">
        <v>375</v>
      </c>
      <c r="T11" s="26">
        <v>396</v>
      </c>
      <c r="U11" s="15">
        <f t="shared" si="10"/>
        <v>21</v>
      </c>
      <c r="V11" s="26">
        <v>532</v>
      </c>
      <c r="W11" s="15">
        <f t="shared" si="8"/>
        <v>5699</v>
      </c>
      <c r="X11" s="10">
        <f t="shared" si="3"/>
        <v>511</v>
      </c>
      <c r="Y11" s="15">
        <f t="shared" si="11"/>
        <v>5443</v>
      </c>
      <c r="Z11" s="15">
        <f t="shared" si="4"/>
        <v>21</v>
      </c>
      <c r="AA11" s="26">
        <v>460</v>
      </c>
      <c r="AB11" s="26">
        <v>2</v>
      </c>
      <c r="AC11" s="27">
        <v>14</v>
      </c>
      <c r="AD11" s="26"/>
      <c r="AE11" s="27"/>
      <c r="AF11" s="27">
        <v>20</v>
      </c>
      <c r="AG11" s="27">
        <v>29</v>
      </c>
      <c r="AH11" s="16">
        <f t="shared" si="12"/>
        <v>9</v>
      </c>
    </row>
    <row r="12" spans="1:34" ht="13">
      <c r="A12" s="41" t="s">
        <v>50</v>
      </c>
      <c r="B12" s="44">
        <v>41755</v>
      </c>
      <c r="C12" s="5" t="s">
        <v>67</v>
      </c>
      <c r="D12" s="43" t="s">
        <v>68</v>
      </c>
      <c r="E12" s="4" t="s">
        <v>69</v>
      </c>
      <c r="F12" s="49">
        <v>102</v>
      </c>
      <c r="G12" s="10">
        <f>SUM(G11,F12)</f>
        <v>803</v>
      </c>
      <c r="H12" s="10">
        <f>ROUND(PRODUCT(G12/9),0)</f>
        <v>89</v>
      </c>
      <c r="I12" s="10">
        <f>ROUND(PRODUCT(G12/COUNT(F4:F12)),0)</f>
        <v>89</v>
      </c>
      <c r="J12" s="36">
        <v>0.24861111111111112</v>
      </c>
      <c r="K12" s="18">
        <f t="shared" ref="K12:K19" si="13">SUM(J12,K11)</f>
        <v>2.0645833333333332</v>
      </c>
      <c r="L12" s="40">
        <f t="shared" ref="L12:L19" si="14">IF(F12=0,0,ROUND(PRODUCT(F12/SUM(HOUR(J12),PRODUCT(MINUTE(J12)/60))),1))</f>
        <v>17.100000000000001</v>
      </c>
      <c r="M12" s="48">
        <v>46.5</v>
      </c>
      <c r="N12" s="36">
        <v>0.34027777777777773</v>
      </c>
      <c r="O12" s="18">
        <f t="shared" ref="O12:O19" si="15">SUM(N12,O11)</f>
        <v>2.9340277777777777</v>
      </c>
      <c r="P12" s="40">
        <f t="shared" ref="P12:P19" si="16">IF(F12=0,0,ROUND(PRODUCT(F12/SUM(HOUR(N12),PRODUCT(MINUTE(N12)/60))),1))</f>
        <v>12.5</v>
      </c>
      <c r="Q12" s="18">
        <f t="shared" ref="Q12:Q19" si="17">SUM(N12,-J12)</f>
        <v>9.1666666666666619E-2</v>
      </c>
      <c r="R12" s="18">
        <f>SUM(Q12,R11)</f>
        <v>0.86944444444444446</v>
      </c>
      <c r="S12" s="26">
        <v>396</v>
      </c>
      <c r="T12" s="10">
        <v>830</v>
      </c>
      <c r="U12" s="15">
        <f>SUM(-S12,T12)</f>
        <v>434</v>
      </c>
      <c r="V12" s="26">
        <v>637</v>
      </c>
      <c r="W12" s="15">
        <f t="shared" ref="W12:W19" si="18">SUM(W11,V12)</f>
        <v>6336</v>
      </c>
      <c r="X12" s="26">
        <f t="shared" si="3"/>
        <v>203</v>
      </c>
      <c r="Y12" s="15">
        <f t="shared" si="11"/>
        <v>5646</v>
      </c>
      <c r="Z12" s="15">
        <f t="shared" si="4"/>
        <v>434</v>
      </c>
      <c r="AA12" s="26">
        <v>880</v>
      </c>
      <c r="AB12" s="26">
        <v>2</v>
      </c>
      <c r="AC12" s="27">
        <v>12</v>
      </c>
      <c r="AD12" s="26"/>
      <c r="AE12" s="27"/>
      <c r="AF12" s="27">
        <v>17</v>
      </c>
      <c r="AG12" s="27">
        <v>28</v>
      </c>
      <c r="AH12" s="16">
        <f>SUM(AG12,-AF12)</f>
        <v>11</v>
      </c>
    </row>
    <row r="13" spans="1:34" ht="13">
      <c r="A13" s="43" t="s">
        <v>5</v>
      </c>
      <c r="B13" s="44">
        <v>41756</v>
      </c>
      <c r="C13" s="5"/>
      <c r="D13" s="43" t="s">
        <v>69</v>
      </c>
      <c r="E13" s="47"/>
      <c r="F13" s="49"/>
      <c r="G13" s="10">
        <f t="shared" ref="G13:G19" si="19">SUM(G12,F13)</f>
        <v>803</v>
      </c>
      <c r="H13" s="10">
        <f>ROUND(PRODUCT(G13/10),0)</f>
        <v>80</v>
      </c>
      <c r="I13" s="10">
        <f>ROUND(PRODUCT(G13/COUNT(F4:F13)),0)</f>
        <v>89</v>
      </c>
      <c r="J13" s="36"/>
      <c r="K13" s="18">
        <f t="shared" si="13"/>
        <v>2.0645833333333332</v>
      </c>
      <c r="L13" s="40">
        <f t="shared" si="14"/>
        <v>0</v>
      </c>
      <c r="M13" s="48"/>
      <c r="N13" s="36"/>
      <c r="O13" s="18">
        <f t="shared" si="15"/>
        <v>2.9340277777777777</v>
      </c>
      <c r="P13" s="40">
        <f t="shared" si="16"/>
        <v>0</v>
      </c>
      <c r="Q13" s="18">
        <f t="shared" si="17"/>
        <v>0</v>
      </c>
      <c r="R13" s="18">
        <f t="shared" ref="R13:R19" si="20">SUM(Q13,R12)</f>
        <v>0.86944444444444446</v>
      </c>
      <c r="S13" s="10"/>
      <c r="T13" s="26"/>
      <c r="U13" s="15">
        <f t="shared" ref="U13:U19" si="21">SUM(-S13,T13)</f>
        <v>0</v>
      </c>
      <c r="V13" s="26"/>
      <c r="W13" s="15">
        <f t="shared" si="18"/>
        <v>6336</v>
      </c>
      <c r="X13" s="26">
        <f t="shared" si="3"/>
        <v>0</v>
      </c>
      <c r="Y13" s="15">
        <f t="shared" si="11"/>
        <v>5646</v>
      </c>
      <c r="Z13" s="15">
        <f t="shared" si="4"/>
        <v>0</v>
      </c>
      <c r="AA13" s="10"/>
      <c r="AB13" s="10"/>
      <c r="AC13" s="27"/>
      <c r="AD13" s="26"/>
      <c r="AE13" s="27"/>
      <c r="AF13" s="27"/>
      <c r="AG13" s="27"/>
      <c r="AH13" s="16">
        <f t="shared" ref="AH13:AH19" si="22">SUM(AG13,-AF13)</f>
        <v>0</v>
      </c>
    </row>
    <row r="14" spans="1:34" ht="13">
      <c r="A14" s="43" t="s">
        <v>7</v>
      </c>
      <c r="B14" s="44">
        <v>41757</v>
      </c>
      <c r="C14" s="5" t="s">
        <v>69</v>
      </c>
      <c r="D14" s="43" t="s">
        <v>71</v>
      </c>
      <c r="E14" s="4" t="s">
        <v>72</v>
      </c>
      <c r="F14" s="49">
        <v>85</v>
      </c>
      <c r="G14" s="10">
        <f t="shared" si="19"/>
        <v>888</v>
      </c>
      <c r="H14" s="10">
        <f>ROUND(PRODUCT(G14/11),0)</f>
        <v>81</v>
      </c>
      <c r="I14" s="10">
        <f>ROUND(PRODUCT(G14/COUNT(F4:F14)),0)</f>
        <v>89</v>
      </c>
      <c r="J14" s="36">
        <v>0.25624999999999998</v>
      </c>
      <c r="K14" s="18">
        <f t="shared" si="13"/>
        <v>2.3208333333333333</v>
      </c>
      <c r="L14" s="40">
        <f t="shared" si="14"/>
        <v>13.8</v>
      </c>
      <c r="M14" s="48">
        <v>72</v>
      </c>
      <c r="N14" s="36">
        <v>0.32291666666666669</v>
      </c>
      <c r="O14" s="18">
        <f t="shared" si="15"/>
        <v>3.2569444444444442</v>
      </c>
      <c r="P14" s="40">
        <f t="shared" si="16"/>
        <v>11</v>
      </c>
      <c r="Q14" s="18">
        <f t="shared" si="17"/>
        <v>6.6666666666666707E-2</v>
      </c>
      <c r="R14" s="18">
        <f t="shared" si="20"/>
        <v>0.93611111111111112</v>
      </c>
      <c r="S14" s="26">
        <v>830</v>
      </c>
      <c r="T14" s="26">
        <v>980</v>
      </c>
      <c r="U14" s="15">
        <f t="shared" si="21"/>
        <v>150</v>
      </c>
      <c r="V14" s="46">
        <v>1395</v>
      </c>
      <c r="W14" s="15">
        <f t="shared" si="18"/>
        <v>7731</v>
      </c>
      <c r="X14" s="26">
        <f t="shared" si="3"/>
        <v>1245</v>
      </c>
      <c r="Y14" s="15">
        <f t="shared" si="11"/>
        <v>6891</v>
      </c>
      <c r="Z14" s="15">
        <f t="shared" si="4"/>
        <v>150</v>
      </c>
      <c r="AA14" s="26">
        <v>1800</v>
      </c>
      <c r="AB14" s="26">
        <v>4</v>
      </c>
      <c r="AC14" s="27">
        <v>15</v>
      </c>
      <c r="AD14" s="26"/>
      <c r="AE14" s="27"/>
      <c r="AF14" s="27">
        <v>6</v>
      </c>
      <c r="AG14" s="27">
        <v>16</v>
      </c>
      <c r="AH14" s="16">
        <f t="shared" si="22"/>
        <v>10</v>
      </c>
    </row>
    <row r="15" spans="1:34" ht="13">
      <c r="A15" s="43" t="s">
        <v>35</v>
      </c>
      <c r="B15" s="44">
        <v>41758</v>
      </c>
      <c r="C15" s="5" t="s">
        <v>72</v>
      </c>
      <c r="D15" s="43" t="s">
        <v>73</v>
      </c>
      <c r="E15" s="4" t="s">
        <v>74</v>
      </c>
      <c r="F15" s="49">
        <v>105</v>
      </c>
      <c r="G15" s="10">
        <f t="shared" si="19"/>
        <v>993</v>
      </c>
      <c r="H15" s="10">
        <f>ROUND(PRODUCT(G15/12),0)</f>
        <v>83</v>
      </c>
      <c r="I15" s="10">
        <f>ROUND(PRODUCT(G15/COUNT(F4:F15)),0)</f>
        <v>90</v>
      </c>
      <c r="J15" s="36">
        <v>0.25833333333333336</v>
      </c>
      <c r="K15" s="18">
        <f t="shared" si="13"/>
        <v>2.5791666666666666</v>
      </c>
      <c r="L15" s="40">
        <f t="shared" si="14"/>
        <v>16.899999999999999</v>
      </c>
      <c r="M15" s="48">
        <v>64.5</v>
      </c>
      <c r="N15" s="36">
        <v>0.35416666666666669</v>
      </c>
      <c r="O15" s="18">
        <f t="shared" si="15"/>
        <v>3.6111111111111107</v>
      </c>
      <c r="P15" s="40">
        <f t="shared" si="16"/>
        <v>12.4</v>
      </c>
      <c r="Q15" s="18">
        <f t="shared" si="17"/>
        <v>9.5833333333333326E-2</v>
      </c>
      <c r="R15" s="18">
        <f t="shared" si="20"/>
        <v>1.0319444444444446</v>
      </c>
      <c r="S15" s="26">
        <v>980</v>
      </c>
      <c r="T15" s="26">
        <v>340</v>
      </c>
      <c r="U15" s="15">
        <f t="shared" si="21"/>
        <v>-640</v>
      </c>
      <c r="V15" s="26">
        <v>832</v>
      </c>
      <c r="W15" s="15">
        <f t="shared" si="18"/>
        <v>8563</v>
      </c>
      <c r="X15" s="26">
        <f t="shared" si="3"/>
        <v>1472</v>
      </c>
      <c r="Y15" s="15">
        <f t="shared" si="11"/>
        <v>8363</v>
      </c>
      <c r="Z15" s="15">
        <f t="shared" si="4"/>
        <v>-640</v>
      </c>
      <c r="AA15" s="26">
        <v>1533</v>
      </c>
      <c r="AB15" s="26">
        <v>4</v>
      </c>
      <c r="AC15" s="27">
        <v>20</v>
      </c>
      <c r="AD15" s="26"/>
      <c r="AE15" s="27"/>
      <c r="AF15" s="27">
        <v>10</v>
      </c>
      <c r="AG15" s="27">
        <v>26</v>
      </c>
      <c r="AH15" s="16">
        <f t="shared" si="22"/>
        <v>16</v>
      </c>
    </row>
    <row r="16" spans="1:34" ht="13">
      <c r="A16" s="43" t="s">
        <v>36</v>
      </c>
      <c r="B16" s="44">
        <v>41759</v>
      </c>
      <c r="C16" s="5" t="s">
        <v>74</v>
      </c>
      <c r="D16" s="43" t="s">
        <v>75</v>
      </c>
      <c r="E16" s="4" t="s">
        <v>76</v>
      </c>
      <c r="F16" s="49">
        <v>92</v>
      </c>
      <c r="G16" s="10">
        <f t="shared" si="19"/>
        <v>1085</v>
      </c>
      <c r="H16" s="10">
        <f>ROUND(PRODUCT(G16/13),0)</f>
        <v>83</v>
      </c>
      <c r="I16" s="10">
        <f>ROUND(PRODUCT(G16/COUNT(F4:F16)),0)</f>
        <v>90</v>
      </c>
      <c r="J16" s="36">
        <v>0.19652777777777777</v>
      </c>
      <c r="K16" s="18">
        <f t="shared" si="13"/>
        <v>2.7756944444444445</v>
      </c>
      <c r="L16" s="40">
        <f t="shared" si="14"/>
        <v>19.5</v>
      </c>
      <c r="M16" s="48">
        <v>34.5</v>
      </c>
      <c r="N16" s="36">
        <v>0.25</v>
      </c>
      <c r="O16" s="18">
        <f t="shared" si="15"/>
        <v>3.8611111111111107</v>
      </c>
      <c r="P16" s="40">
        <f t="shared" si="16"/>
        <v>15.3</v>
      </c>
      <c r="Q16" s="18">
        <f t="shared" si="17"/>
        <v>5.3472222222222227E-2</v>
      </c>
      <c r="R16" s="18">
        <f t="shared" si="20"/>
        <v>1.0854166666666667</v>
      </c>
      <c r="S16" s="26">
        <v>340</v>
      </c>
      <c r="T16" s="26">
        <v>240</v>
      </c>
      <c r="U16" s="15">
        <f t="shared" si="21"/>
        <v>-100</v>
      </c>
      <c r="V16" s="26">
        <v>118</v>
      </c>
      <c r="W16" s="15">
        <f t="shared" si="18"/>
        <v>8681</v>
      </c>
      <c r="X16" s="26">
        <f t="shared" si="3"/>
        <v>218</v>
      </c>
      <c r="Y16" s="15">
        <f t="shared" si="11"/>
        <v>8581</v>
      </c>
      <c r="Z16" s="15">
        <f t="shared" si="4"/>
        <v>-100</v>
      </c>
      <c r="AA16" s="26">
        <v>340</v>
      </c>
      <c r="AB16" s="26">
        <v>1</v>
      </c>
      <c r="AC16" s="27">
        <v>6</v>
      </c>
      <c r="AD16" s="26"/>
      <c r="AE16" s="27"/>
      <c r="AF16" s="27">
        <v>11</v>
      </c>
      <c r="AG16" s="27">
        <v>15</v>
      </c>
      <c r="AH16" s="16">
        <f t="shared" si="22"/>
        <v>4</v>
      </c>
    </row>
    <row r="17" spans="1:34" ht="13">
      <c r="A17" s="43" t="s">
        <v>37</v>
      </c>
      <c r="B17" s="44">
        <v>41760</v>
      </c>
      <c r="C17" s="5" t="s">
        <v>76</v>
      </c>
      <c r="D17" s="43" t="s">
        <v>77</v>
      </c>
      <c r="E17" s="4" t="s">
        <v>70</v>
      </c>
      <c r="F17" s="49">
        <v>98</v>
      </c>
      <c r="G17" s="10">
        <f t="shared" si="19"/>
        <v>1183</v>
      </c>
      <c r="H17" s="10">
        <f>ROUND(PRODUCT(G17/14),0)</f>
        <v>85</v>
      </c>
      <c r="I17" s="10">
        <f>ROUND(PRODUCT(G17/COUNT(F4:F17)),0)</f>
        <v>91</v>
      </c>
      <c r="J17" s="36">
        <v>0.22222222222222221</v>
      </c>
      <c r="K17" s="18">
        <f t="shared" si="13"/>
        <v>2.9979166666666668</v>
      </c>
      <c r="L17" s="40">
        <f t="shared" si="14"/>
        <v>18.399999999999999</v>
      </c>
      <c r="M17" s="48">
        <v>63</v>
      </c>
      <c r="N17" s="36">
        <v>0.2986111111111111</v>
      </c>
      <c r="O17" s="18">
        <f t="shared" si="15"/>
        <v>4.1597222222222214</v>
      </c>
      <c r="P17" s="40">
        <f t="shared" si="16"/>
        <v>13.7</v>
      </c>
      <c r="Q17" s="18">
        <f t="shared" si="17"/>
        <v>7.6388888888888895E-2</v>
      </c>
      <c r="R17" s="18">
        <f t="shared" si="20"/>
        <v>1.1618055555555555</v>
      </c>
      <c r="S17" s="26">
        <v>240</v>
      </c>
      <c r="T17" s="26">
        <v>170</v>
      </c>
      <c r="U17" s="15">
        <f t="shared" si="21"/>
        <v>-70</v>
      </c>
      <c r="V17" s="26">
        <v>445</v>
      </c>
      <c r="W17" s="15">
        <f t="shared" si="18"/>
        <v>9126</v>
      </c>
      <c r="X17" s="26">
        <f t="shared" si="3"/>
        <v>515</v>
      </c>
      <c r="Y17" s="15">
        <f t="shared" si="11"/>
        <v>9096</v>
      </c>
      <c r="Z17" s="15">
        <f t="shared" si="4"/>
        <v>-70</v>
      </c>
      <c r="AA17" s="26">
        <v>288</v>
      </c>
      <c r="AB17" s="26">
        <v>3</v>
      </c>
      <c r="AC17" s="27">
        <v>15</v>
      </c>
      <c r="AE17" s="27"/>
      <c r="AF17" s="27">
        <v>15</v>
      </c>
      <c r="AG17" s="27">
        <v>29</v>
      </c>
      <c r="AH17" s="16">
        <f t="shared" si="22"/>
        <v>14</v>
      </c>
    </row>
    <row r="18" spans="1:34" ht="13">
      <c r="A18" s="43" t="s">
        <v>38</v>
      </c>
      <c r="B18" s="44">
        <v>41761</v>
      </c>
      <c r="D18" s="43" t="s">
        <v>70</v>
      </c>
      <c r="E18" s="4"/>
      <c r="F18" s="49"/>
      <c r="G18" s="10">
        <f t="shared" si="19"/>
        <v>1183</v>
      </c>
      <c r="H18" s="10">
        <f>ROUND(PRODUCT(G18/15),0)</f>
        <v>79</v>
      </c>
      <c r="I18" s="10">
        <f>ROUND(PRODUCT(G18/COUNT(F4:F18)),0)</f>
        <v>91</v>
      </c>
      <c r="J18" s="36"/>
      <c r="K18" s="18">
        <f t="shared" si="13"/>
        <v>2.9979166666666668</v>
      </c>
      <c r="L18" s="40">
        <f t="shared" si="14"/>
        <v>0</v>
      </c>
      <c r="M18" s="48"/>
      <c r="N18" s="36"/>
      <c r="O18" s="18">
        <f t="shared" si="15"/>
        <v>4.1597222222222214</v>
      </c>
      <c r="P18" s="40">
        <f t="shared" si="16"/>
        <v>0</v>
      </c>
      <c r="Q18" s="18">
        <f t="shared" si="17"/>
        <v>0</v>
      </c>
      <c r="R18" s="18">
        <f t="shared" si="20"/>
        <v>1.1618055555555555</v>
      </c>
      <c r="S18" s="26"/>
      <c r="T18" s="26"/>
      <c r="U18" s="15">
        <f t="shared" si="21"/>
        <v>0</v>
      </c>
      <c r="V18" s="26"/>
      <c r="W18" s="15">
        <f t="shared" si="18"/>
        <v>9126</v>
      </c>
      <c r="X18" s="26">
        <f t="shared" si="3"/>
        <v>0</v>
      </c>
      <c r="Y18" s="15">
        <f t="shared" si="11"/>
        <v>9096</v>
      </c>
      <c r="Z18" s="15">
        <f t="shared" si="4"/>
        <v>0</v>
      </c>
      <c r="AA18" s="26"/>
      <c r="AB18" s="26"/>
      <c r="AC18" s="27"/>
      <c r="AE18" s="27"/>
      <c r="AF18" s="27"/>
      <c r="AG18" s="27"/>
      <c r="AH18" s="16">
        <f t="shared" si="22"/>
        <v>0</v>
      </c>
    </row>
    <row r="19" spans="1:34" ht="13">
      <c r="A19" s="43" t="s">
        <v>39</v>
      </c>
      <c r="B19" s="44">
        <v>41762</v>
      </c>
      <c r="C19" s="5" t="s">
        <v>70</v>
      </c>
      <c r="D19" s="43" t="s">
        <v>78</v>
      </c>
      <c r="E19" s="4" t="s">
        <v>79</v>
      </c>
      <c r="F19" s="49">
        <v>92</v>
      </c>
      <c r="G19" s="10">
        <f t="shared" si="19"/>
        <v>1275</v>
      </c>
      <c r="H19" s="10">
        <f>ROUND(PRODUCT(G19/16),0)</f>
        <v>80</v>
      </c>
      <c r="I19" s="10">
        <f>ROUND(PRODUCT(G19/COUNT(F4:F19)),0)</f>
        <v>91</v>
      </c>
      <c r="J19" s="36">
        <v>0.23819444444444446</v>
      </c>
      <c r="K19" s="18">
        <f t="shared" si="13"/>
        <v>3.2361111111111112</v>
      </c>
      <c r="L19" s="40">
        <f t="shared" si="14"/>
        <v>16.100000000000001</v>
      </c>
      <c r="M19" s="48">
        <v>46.5</v>
      </c>
      <c r="N19" s="36">
        <v>0.33333333333333331</v>
      </c>
      <c r="O19" s="18">
        <f t="shared" si="15"/>
        <v>4.4930555555555545</v>
      </c>
      <c r="P19" s="40">
        <f t="shared" si="16"/>
        <v>11.5</v>
      </c>
      <c r="Q19" s="18">
        <f t="shared" si="17"/>
        <v>9.5138888888888856E-2</v>
      </c>
      <c r="R19" s="18">
        <f t="shared" si="20"/>
        <v>1.2569444444444444</v>
      </c>
      <c r="S19" s="26">
        <v>170</v>
      </c>
      <c r="T19" s="26">
        <v>80</v>
      </c>
      <c r="U19" s="15">
        <f t="shared" si="21"/>
        <v>-90</v>
      </c>
      <c r="V19" s="26">
        <v>523</v>
      </c>
      <c r="W19" s="15">
        <f t="shared" si="18"/>
        <v>9649</v>
      </c>
      <c r="X19" s="26">
        <f t="shared" si="3"/>
        <v>613</v>
      </c>
      <c r="Y19" s="15">
        <f t="shared" si="11"/>
        <v>9709</v>
      </c>
      <c r="Z19" s="15">
        <f t="shared" si="4"/>
        <v>-90</v>
      </c>
      <c r="AA19" s="26">
        <v>293</v>
      </c>
      <c r="AB19" s="26">
        <v>3</v>
      </c>
      <c r="AC19" s="27">
        <v>13</v>
      </c>
      <c r="AE19" s="27"/>
      <c r="AF19" s="27">
        <v>16</v>
      </c>
      <c r="AG19" s="27">
        <v>29</v>
      </c>
      <c r="AH19" s="16">
        <f t="shared" si="22"/>
        <v>13</v>
      </c>
    </row>
    <row r="20" spans="1:34" ht="13">
      <c r="A20" s="28" t="s">
        <v>6</v>
      </c>
      <c r="B20" s="60"/>
      <c r="C20" s="61"/>
      <c r="D20" s="61"/>
      <c r="E20" s="62"/>
      <c r="F20" s="29">
        <f>SUM(F4:F19)</f>
        <v>1275</v>
      </c>
      <c r="G20" s="19">
        <f>SUM(G19)</f>
        <v>1275</v>
      </c>
      <c r="H20" s="19">
        <f>SUM(H19)</f>
        <v>80</v>
      </c>
      <c r="I20" s="19">
        <f>SUM(I19)</f>
        <v>91</v>
      </c>
      <c r="J20" s="20">
        <f>SUM(J4:J19)</f>
        <v>3.2361111111111112</v>
      </c>
      <c r="K20" s="34">
        <f>F20/SUM(HOUR(J20)+(ROUNDDOWN(J20,0)*24),PRODUCT(MINUTE(J20)/60))</f>
        <v>16.416309012875537</v>
      </c>
      <c r="L20" s="39">
        <f>SUM(L4:L19)/COUNT(F4:F19)</f>
        <v>16.342857142857145</v>
      </c>
      <c r="M20" s="42">
        <f>PRODUCT(SUM(M4:M19),1/COUNT(M4:M19))</f>
        <v>54.892857142857139</v>
      </c>
      <c r="N20" s="20">
        <f>SUM(N4:N19)</f>
        <v>4.4930555555555545</v>
      </c>
      <c r="O20" s="34">
        <f>F20/SUM(HOUR(N20)+(ROUNDDOWN(N20,0)*24),PRODUCT(MINUTE(N20)/60))</f>
        <v>11.823802163833076</v>
      </c>
      <c r="P20" s="39">
        <f>SUM(P4:P19)/COUNT(F4:F19)</f>
        <v>11.957142857142857</v>
      </c>
      <c r="Q20" s="20">
        <f>SUM(Q4:Q19)</f>
        <v>1.2569444444444444</v>
      </c>
      <c r="R20" s="19"/>
      <c r="S20" s="19">
        <f>ROUND(SUM(S4:S19)/COUNT(S4:S19),0)</f>
        <v>456</v>
      </c>
      <c r="T20" s="19">
        <f>ROUND(SUM(T4:T19)/COUNT(T4:T19),0)</f>
        <v>452</v>
      </c>
      <c r="U20" s="21">
        <f>SUM(U4:U19)</f>
        <v>-60</v>
      </c>
      <c r="V20" s="19">
        <f>ROUND(SUM(V4:V19)/COUNT(V4:V19),0)</f>
        <v>689</v>
      </c>
      <c r="W20" s="19">
        <f>SUM(W19)</f>
        <v>9649</v>
      </c>
      <c r="X20" s="19">
        <f>ROUND(SUM(X4:X19)/COUNT(V4:V19),0)</f>
        <v>694</v>
      </c>
      <c r="Y20" s="19">
        <f>SUM(Y19)</f>
        <v>9709</v>
      </c>
      <c r="Z20" s="21">
        <f>SUM(Z4:Z19)</f>
        <v>-60</v>
      </c>
      <c r="AA20" s="19">
        <f>ROUND(SUM(AA4:AA19)/COUNT(AA4:AA19),0)</f>
        <v>763</v>
      </c>
      <c r="AB20" s="33">
        <f t="shared" ref="AB20:AG20" si="23">SUM(AB4:AB19)/COUNT(AB4:AB19)</f>
        <v>3.0714285714285716</v>
      </c>
      <c r="AC20" s="33">
        <f t="shared" si="23"/>
        <v>13.142857142857142</v>
      </c>
      <c r="AD20" s="33" t="e">
        <f t="shared" si="23"/>
        <v>#DIV/0!</v>
      </c>
      <c r="AE20" s="33" t="e">
        <f t="shared" si="23"/>
        <v>#DIV/0!</v>
      </c>
      <c r="AF20" s="33">
        <f t="shared" si="23"/>
        <v>12.071428571428571</v>
      </c>
      <c r="AG20" s="33">
        <f t="shared" si="23"/>
        <v>22.214285714285715</v>
      </c>
      <c r="AH20" s="33">
        <f>SUM(AH4:AH19)/COUNT(AG4:AG19)</f>
        <v>10.142857142857142</v>
      </c>
    </row>
    <row r="21" spans="1:34" ht="13">
      <c r="Q21" s="10"/>
      <c r="R21" s="10"/>
      <c r="S21" s="10"/>
      <c r="W21" s="15"/>
      <c r="Y21" s="15"/>
    </row>
    <row r="22" spans="1:34" ht="13">
      <c r="O22" s="10"/>
      <c r="P22" s="10"/>
      <c r="Q22" s="10"/>
      <c r="R22" s="30"/>
      <c r="S22" s="10"/>
      <c r="T22" s="10"/>
      <c r="U22" s="10"/>
      <c r="V22" s="10"/>
      <c r="W22" s="15"/>
      <c r="X22" s="10"/>
      <c r="Y22" s="15"/>
      <c r="Z22" s="10"/>
      <c r="AA22" s="10"/>
    </row>
    <row r="23" spans="1:34" ht="13">
      <c r="N23" s="38"/>
      <c r="O23" s="10"/>
      <c r="P23" s="10"/>
      <c r="Q23" s="37"/>
      <c r="R23" s="37"/>
      <c r="S23" s="10"/>
      <c r="T23" s="10"/>
      <c r="U23" s="10"/>
      <c r="V23" s="10"/>
      <c r="W23" s="10"/>
      <c r="X23" s="10"/>
      <c r="Y23" s="10"/>
      <c r="Z23" s="10"/>
      <c r="AA23" s="10"/>
    </row>
    <row r="24" spans="1:34" ht="13"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37"/>
      <c r="R24" s="37"/>
      <c r="S24" s="10"/>
      <c r="T24" s="10"/>
      <c r="U24" s="10"/>
      <c r="V24" s="10"/>
      <c r="W24" s="10"/>
      <c r="X24" s="10"/>
      <c r="Y24" s="10"/>
      <c r="Z24" s="10"/>
      <c r="AA24" s="10"/>
    </row>
    <row r="25" spans="1:34" ht="13"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37"/>
      <c r="S25" s="10"/>
      <c r="T25" s="10"/>
      <c r="U25" s="10"/>
      <c r="V25" s="10"/>
      <c r="W25" s="10"/>
      <c r="X25" s="10"/>
      <c r="Y25" s="10"/>
      <c r="Z25" s="10"/>
      <c r="AA25" s="10"/>
    </row>
    <row r="26" spans="1:34"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34">
      <c r="D27" s="10"/>
      <c r="E27" s="10"/>
      <c r="F27" s="50"/>
      <c r="G27" s="10"/>
      <c r="H27" s="10"/>
      <c r="I27" s="10"/>
      <c r="J27" s="10"/>
      <c r="K27" s="10"/>
      <c r="L27" s="51"/>
      <c r="M27" s="10"/>
      <c r="N27" s="10"/>
      <c r="O27" s="10"/>
      <c r="P27" s="10"/>
      <c r="Q27" s="31"/>
      <c r="R27" s="10"/>
      <c r="S27" s="31"/>
      <c r="T27" s="10"/>
      <c r="U27" s="10"/>
    </row>
    <row r="28" spans="1:34">
      <c r="D28" s="10"/>
      <c r="E28" s="10"/>
      <c r="F28" s="50"/>
      <c r="G28" s="10"/>
      <c r="H28" s="10"/>
      <c r="I28" s="10"/>
      <c r="J28" s="10"/>
      <c r="K28" s="10"/>
      <c r="L28" s="51"/>
      <c r="M28" s="10"/>
      <c r="N28" s="10"/>
      <c r="O28" s="10"/>
      <c r="P28" s="10"/>
      <c r="Q28" s="31"/>
      <c r="R28" s="10"/>
      <c r="S28" s="31"/>
      <c r="T28" s="10"/>
      <c r="U28" s="10"/>
    </row>
    <row r="29" spans="1:34">
      <c r="D29" s="10"/>
      <c r="E29" s="10"/>
      <c r="F29" s="50"/>
      <c r="G29" s="10"/>
      <c r="H29" s="10"/>
      <c r="I29" s="10"/>
      <c r="J29" s="10"/>
      <c r="K29" s="10"/>
      <c r="L29" s="51"/>
      <c r="M29" s="10"/>
      <c r="N29" s="10"/>
      <c r="O29" s="10"/>
      <c r="P29" s="10"/>
      <c r="Q29" s="31"/>
      <c r="R29" s="10"/>
      <c r="S29" s="31"/>
      <c r="T29" s="10"/>
      <c r="U29" s="10"/>
    </row>
    <row r="30" spans="1:34">
      <c r="D30" s="10"/>
      <c r="E30" s="10"/>
      <c r="F30" s="50"/>
      <c r="G30" s="10"/>
      <c r="H30" s="10"/>
      <c r="I30" s="10"/>
      <c r="J30" s="10"/>
      <c r="K30" s="10"/>
      <c r="L30" s="51"/>
      <c r="M30" s="10"/>
      <c r="N30" s="10"/>
      <c r="O30" s="10"/>
      <c r="P30" s="10"/>
      <c r="Q30" s="32"/>
      <c r="R30" s="10"/>
      <c r="S30" s="31"/>
      <c r="T30" s="10"/>
      <c r="U30" s="10"/>
    </row>
    <row r="31" spans="1:34">
      <c r="D31" s="10"/>
      <c r="E31" s="10"/>
      <c r="F31" s="50"/>
      <c r="G31" s="10"/>
      <c r="H31" s="10"/>
      <c r="I31" s="10"/>
      <c r="J31" s="10"/>
      <c r="K31" s="10"/>
      <c r="L31" s="51"/>
      <c r="M31" s="10"/>
      <c r="N31" s="10"/>
      <c r="O31" s="10"/>
      <c r="P31" s="10"/>
      <c r="Q31" s="32"/>
      <c r="R31" s="10"/>
      <c r="S31" s="31"/>
      <c r="T31" s="10"/>
      <c r="U31" s="10"/>
    </row>
    <row r="32" spans="1:34">
      <c r="D32" s="10"/>
      <c r="E32" s="10"/>
      <c r="F32" s="50"/>
      <c r="G32" s="10"/>
      <c r="H32" s="10"/>
      <c r="I32" s="10"/>
      <c r="J32" s="10"/>
      <c r="K32" s="10"/>
      <c r="L32" s="51"/>
      <c r="M32" s="10"/>
      <c r="N32" s="10"/>
      <c r="O32" s="10"/>
      <c r="P32" s="10"/>
      <c r="Q32" s="32"/>
      <c r="R32" s="10"/>
      <c r="S32" s="31"/>
      <c r="T32" s="10"/>
      <c r="U32" s="10"/>
    </row>
    <row r="33" spans="4:21">
      <c r="D33" s="10"/>
      <c r="E33" s="10"/>
      <c r="F33" s="50"/>
      <c r="G33" s="10"/>
      <c r="H33" s="10"/>
      <c r="I33" s="10"/>
      <c r="J33" s="10"/>
      <c r="K33" s="10"/>
      <c r="L33" s="51"/>
      <c r="M33" s="10"/>
      <c r="N33" s="10"/>
      <c r="O33" s="10"/>
      <c r="P33" s="10"/>
      <c r="Q33" s="31"/>
      <c r="R33" s="10"/>
      <c r="S33" s="31"/>
      <c r="T33" s="10"/>
      <c r="U33" s="10"/>
    </row>
    <row r="34" spans="4:21">
      <c r="D34" s="10"/>
      <c r="E34" s="10"/>
      <c r="F34" s="50"/>
      <c r="G34" s="10"/>
      <c r="H34" s="10"/>
      <c r="I34" s="10"/>
      <c r="J34" s="10"/>
      <c r="K34" s="10"/>
      <c r="L34" s="51"/>
      <c r="M34" s="10"/>
      <c r="N34" s="10"/>
      <c r="O34" s="10"/>
      <c r="P34" s="10"/>
      <c r="Q34" s="32"/>
      <c r="R34" s="10"/>
      <c r="S34" s="31"/>
      <c r="T34" s="10"/>
      <c r="U34" s="10"/>
    </row>
    <row r="35" spans="4:21">
      <c r="D35" s="10"/>
      <c r="E35" s="10"/>
      <c r="F35" s="50"/>
      <c r="G35" s="10"/>
      <c r="H35" s="10"/>
      <c r="I35" s="10"/>
      <c r="J35" s="10"/>
      <c r="K35" s="10"/>
      <c r="L35" s="51"/>
      <c r="M35" s="10"/>
      <c r="N35" s="10"/>
      <c r="O35" s="10"/>
      <c r="P35" s="10"/>
      <c r="Q35" s="31"/>
      <c r="R35" s="10"/>
      <c r="S35" s="31"/>
      <c r="T35" s="10"/>
      <c r="U35" s="10"/>
    </row>
    <row r="36" spans="4:21">
      <c r="D36" s="10"/>
      <c r="E36" s="10"/>
      <c r="F36" s="52"/>
      <c r="G36" s="10"/>
      <c r="H36" s="10"/>
      <c r="I36" s="10"/>
      <c r="J36" s="10"/>
      <c r="K36" s="10"/>
      <c r="L36" s="51"/>
      <c r="M36" s="10"/>
      <c r="N36" s="10"/>
      <c r="O36" s="10"/>
      <c r="P36" s="10"/>
      <c r="Q36" s="31"/>
      <c r="R36" s="10"/>
      <c r="S36" s="31"/>
      <c r="T36" s="10"/>
      <c r="U36" s="10"/>
    </row>
    <row r="37" spans="4:21">
      <c r="D37" s="10"/>
      <c r="E37" s="10"/>
      <c r="F37" s="50"/>
      <c r="G37" s="10"/>
      <c r="H37" s="10"/>
      <c r="I37" s="10"/>
      <c r="J37" s="10"/>
      <c r="K37" s="10"/>
      <c r="L37" s="51"/>
      <c r="M37" s="10"/>
      <c r="N37" s="10"/>
      <c r="O37" s="10"/>
      <c r="P37" s="10"/>
      <c r="Q37" s="32"/>
      <c r="R37" s="10"/>
      <c r="S37" s="31"/>
      <c r="T37" s="10"/>
      <c r="U37" s="10"/>
    </row>
    <row r="38" spans="4:21">
      <c r="D38" s="10"/>
      <c r="E38" s="10"/>
      <c r="F38" s="50"/>
      <c r="G38" s="10"/>
      <c r="H38" s="10"/>
      <c r="I38" s="10"/>
      <c r="J38" s="10"/>
      <c r="K38" s="10"/>
      <c r="L38" s="51"/>
      <c r="M38" s="10"/>
      <c r="N38" s="10"/>
      <c r="O38" s="10"/>
      <c r="P38" s="10"/>
      <c r="Q38" s="32"/>
      <c r="R38" s="10"/>
      <c r="S38" s="31"/>
      <c r="T38" s="10"/>
      <c r="U38" s="10"/>
    </row>
    <row r="39" spans="4:21">
      <c r="D39" s="10"/>
      <c r="E39" s="10"/>
      <c r="F39" s="50"/>
      <c r="G39" s="10"/>
      <c r="H39" s="10"/>
      <c r="I39" s="10"/>
      <c r="J39" s="10"/>
      <c r="K39" s="10"/>
      <c r="L39" s="51"/>
      <c r="M39" s="10"/>
      <c r="N39" s="10"/>
      <c r="O39" s="10"/>
      <c r="P39" s="10"/>
      <c r="Q39" s="32"/>
      <c r="R39" s="10"/>
      <c r="S39" s="31"/>
      <c r="T39" s="10"/>
      <c r="U39" s="10"/>
    </row>
    <row r="40" spans="4:21">
      <c r="D40" s="10"/>
      <c r="E40" s="10"/>
      <c r="F40" s="50"/>
      <c r="G40" s="10"/>
      <c r="H40" s="10"/>
      <c r="I40" s="10"/>
      <c r="J40" s="10"/>
      <c r="K40" s="10"/>
      <c r="L40" s="51"/>
      <c r="M40" s="10"/>
      <c r="N40" s="10"/>
      <c r="O40" s="10"/>
      <c r="P40" s="10"/>
      <c r="Q40" s="31"/>
      <c r="R40" s="10"/>
      <c r="S40" s="31"/>
      <c r="T40" s="10"/>
      <c r="U40" s="10"/>
    </row>
    <row r="41" spans="4:21">
      <c r="D41" s="10"/>
      <c r="E41" s="10"/>
      <c r="F41" s="50"/>
      <c r="G41" s="10"/>
      <c r="H41" s="10"/>
      <c r="I41" s="10"/>
      <c r="J41" s="10"/>
      <c r="K41" s="10"/>
      <c r="L41" s="51"/>
      <c r="M41" s="10"/>
      <c r="N41" s="10"/>
      <c r="O41" s="10"/>
      <c r="P41" s="10"/>
      <c r="Q41" s="32"/>
      <c r="R41" s="10"/>
      <c r="S41" s="31"/>
      <c r="T41" s="10"/>
      <c r="U41" s="10"/>
    </row>
    <row r="42" spans="4:21">
      <c r="D42" s="10"/>
      <c r="E42" s="10"/>
      <c r="F42" s="50"/>
      <c r="G42" s="10"/>
      <c r="H42" s="10"/>
      <c r="I42" s="10"/>
      <c r="J42" s="10"/>
      <c r="K42" s="10"/>
      <c r="L42" s="51"/>
      <c r="M42" s="10"/>
      <c r="N42" s="10"/>
      <c r="O42" s="10"/>
      <c r="P42" s="10"/>
      <c r="Q42" s="31"/>
      <c r="R42" s="10"/>
      <c r="S42" s="31"/>
      <c r="T42" s="10"/>
      <c r="U42" s="10"/>
    </row>
    <row r="43" spans="4:21"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4:21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</sheetData>
  <mergeCells count="4">
    <mergeCell ref="A1:F1"/>
    <mergeCell ref="A2:F2"/>
    <mergeCell ref="G1:AH1"/>
    <mergeCell ref="B20:E20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7E5F1-9DEB-4BA1-A89F-6DCFC15833D6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D9E34-B537-4393-B7F7-AAF37BC333F3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2025-11-12T20:12:42Z</dcterms:modified>
</cp:coreProperties>
</file>