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9E5008BF-5022-4F55-9470-ECA1DBA4D280}" xr6:coauthVersionLast="47" xr6:coauthVersionMax="47" xr10:uidLastSave="{00000000-0000-0000-0000-000000000000}"/>
  <bookViews>
    <workbookView xWindow="-110" yWindow="-110" windowWidth="19420" windowHeight="10420" xr2:uid="{E7F470B6-1F33-477E-B1F2-54AB7B6FA668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9" i="1" s="1"/>
  <c r="Q4" i="1"/>
  <c r="R4" i="1" s="1"/>
  <c r="R5" i="1" s="1"/>
  <c r="R6" i="1" s="1"/>
  <c r="R7" i="1" s="1"/>
  <c r="U4" i="1"/>
  <c r="W4" i="1"/>
  <c r="Y4" i="1"/>
  <c r="Z4" i="1"/>
  <c r="Z9" i="1" s="1"/>
  <c r="AH4" i="1"/>
  <c r="G5" i="1"/>
  <c r="I5" i="1" s="1"/>
  <c r="H5" i="1"/>
  <c r="K5" i="1"/>
  <c r="L5" i="1"/>
  <c r="O5" i="1"/>
  <c r="O6" i="1" s="1"/>
  <c r="O7" i="1" s="1"/>
  <c r="O8" i="1" s="1"/>
  <c r="P5" i="1"/>
  <c r="Q5" i="1"/>
  <c r="U5" i="1"/>
  <c r="U9" i="1" s="1"/>
  <c r="W5" i="1"/>
  <c r="Y5" i="1"/>
  <c r="Z5" i="1"/>
  <c r="AH5" i="1"/>
  <c r="K6" i="1"/>
  <c r="K7" i="1" s="1"/>
  <c r="K8" i="1" s="1"/>
  <c r="L6" i="1"/>
  <c r="P6" i="1"/>
  <c r="Q6" i="1"/>
  <c r="U6" i="1"/>
  <c r="W6" i="1"/>
  <c r="W7" i="1" s="1"/>
  <c r="W8" i="1" s="1"/>
  <c r="W9" i="1" s="1"/>
  <c r="Y6" i="1"/>
  <c r="Y7" i="1" s="1"/>
  <c r="Y8" i="1" s="1"/>
  <c r="Y9" i="1" s="1"/>
  <c r="Z6" i="1"/>
  <c r="AH6" i="1"/>
  <c r="L7" i="1"/>
  <c r="L9" i="1" s="1"/>
  <c r="P7" i="1"/>
  <c r="Q7" i="1"/>
  <c r="U7" i="1"/>
  <c r="Z7" i="1"/>
  <c r="AH7" i="1"/>
  <c r="AH9" i="1" s="1"/>
  <c r="L8" i="1"/>
  <c r="P8" i="1"/>
  <c r="Q8" i="1"/>
  <c r="U8" i="1"/>
  <c r="Z8" i="1"/>
  <c r="AH8" i="1"/>
  <c r="F9" i="1"/>
  <c r="K9" i="1" s="1"/>
  <c r="J9" i="1"/>
  <c r="M9" i="1"/>
  <c r="N9" i="1"/>
  <c r="O9" i="1"/>
  <c r="S9" i="1"/>
  <c r="T9" i="1"/>
  <c r="V9" i="1"/>
  <c r="X9" i="1"/>
  <c r="AA9" i="1"/>
  <c r="AB9" i="1"/>
  <c r="AC9" i="1"/>
  <c r="AD9" i="1"/>
  <c r="AE9" i="1"/>
  <c r="AF9" i="1"/>
  <c r="AG9" i="1"/>
  <c r="R8" i="1" l="1"/>
  <c r="G6" i="1"/>
  <c r="I4" i="1"/>
  <c r="Q9" i="1"/>
  <c r="G7" i="1" l="1"/>
  <c r="I6" i="1"/>
  <c r="H6" i="1"/>
  <c r="G8" i="1" l="1"/>
  <c r="H7" i="1"/>
  <c r="I7" i="1"/>
  <c r="H8" i="1" l="1"/>
  <c r="H9" i="1" s="1"/>
  <c r="I8" i="1"/>
  <c r="I9" i="1" s="1"/>
  <c r="G9" i="1"/>
</calcChain>
</file>

<file path=xl/sharedStrings.xml><?xml version="1.0" encoding="utf-8"?>
<sst xmlns="http://schemas.openxmlformats.org/spreadsheetml/2006/main" count="57" uniqueCount="50">
  <si>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</si>
  <si>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</si>
  <si>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</si>
  <si>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</si>
  <si>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</si>
  <si>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</si>
  <si>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</si>
  <si>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</si>
  <si>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</si>
  <si>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</si>
  <si>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</si>
  <si>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</si>
  <si>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</si>
  <si>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</si>
  <si>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</si>
  <si>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</si>
  <si>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</si>
  <si>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</si>
  <si>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</si>
  <si>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</si>
  <si>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</si>
  <si>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</si>
  <si>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</si>
  <si>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</si>
  <si>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</si>
  <si>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</si>
  <si>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</si>
  <si>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</si>
  <si>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</si>
  <si>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</si>
  <si>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</si>
  <si>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</si>
  <si>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</si>
  <si>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</si>
  <si>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</si>
  <si>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</si>
  <si>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</si>
  <si>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</si>
  <si>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</si>
  <si>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</si>
  <si>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Mainz-Gonsenheim</t>
  </si>
  <si>
    <t>Ingelheim - Alzey</t>
  </si>
  <si>
    <t>Gerbach</t>
  </si>
  <si>
    <t>Worms</t>
  </si>
  <si>
    <t>Lerchenberg - Ebersheim</t>
  </si>
  <si>
    <t>Lerchenberg - Bodenheim</t>
  </si>
  <si>
    <t>Rheinhessen - Donnersberg (28.8.-2.9.2015)</t>
  </si>
  <si>
    <r>
      <t>Statistik</t>
    </r>
    <r>
      <rPr>
        <b/>
        <sz val="20"/>
        <rFont val="Arial"/>
        <family val="2"/>
      </rPr>
      <t xml:space="preserve"> Rheinhessen - Donnersberg (28.8.-2.9.2015)</t>
    </r>
  </si>
  <si>
    <t>Lerchenberg - Ober-Hilbersheim - Ingelheim</t>
  </si>
  <si>
    <t>Donnersberg (674 m) - Kirchheim-Bolanden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</si>
</sst>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8" fillId="0" borderId="0" xfId="0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/>
    <xf numFmtId="14" fontId="4" fillId="0" borderId="6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177" fontId="8" fillId="0" borderId="4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180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11" xfId="0" applyFont="1" applyBorder="1" applyAlignment="1">
      <alignment horizontal="right"/>
    </xf>
    <xf numFmtId="177" fontId="8" fillId="0" borderId="9" xfId="0" applyNumberFormat="1" applyFont="1" applyBorder="1" applyAlignment="1">
      <alignment horizontal="right"/>
    </xf>
    <xf numFmtId="180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20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20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20" fontId="4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13" xfId="0" applyBorder="1" applyAlignment="1"/>
    <xf numFmtId="0" fontId="9" fillId="0" borderId="12" xfId="0" applyFont="1" applyBorder="1" applyAlignment="1"/>
    <xf numFmtId="0" fontId="3" fillId="0" borderId="13" xfId="0" applyFont="1" applyBorder="1" applyAlignment="1"/>
    <xf numFmtId="0" fontId="3" fillId="0" borderId="2" xfId="0" applyFont="1" applyBorder="1" applyAlignment="1"/>
    <xf numFmtId="14" fontId="4" fillId="0" borderId="12" xfId="0" applyNumberFormat="1" applyFont="1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8F00-6FC1-4EA8-AD74-50175780B918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68" t="s">
        <v>46</v>
      </c>
      <c r="B1" s="69"/>
      <c r="C1" s="69"/>
      <c r="D1" s="69"/>
      <c r="E1" s="69"/>
      <c r="F1" s="70"/>
      <c r="G1" s="72" t="s">
        <v>47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>
      <c r="A2" s="71"/>
      <c r="B2" s="71"/>
      <c r="C2" s="71"/>
      <c r="D2" s="71"/>
      <c r="E2" s="71"/>
      <c r="F2" s="71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14" t="s">
        <v>24</v>
      </c>
      <c r="H3" s="14" t="s">
        <v>21</v>
      </c>
      <c r="I3" s="14" t="s">
        <v>22</v>
      </c>
      <c r="J3" s="14" t="s">
        <v>6</v>
      </c>
      <c r="K3" s="15" t="s">
        <v>30</v>
      </c>
      <c r="L3" s="14" t="s">
        <v>34</v>
      </c>
      <c r="M3" s="14" t="s">
        <v>23</v>
      </c>
      <c r="N3" s="14" t="s">
        <v>12</v>
      </c>
      <c r="O3" s="15" t="s">
        <v>31</v>
      </c>
      <c r="P3" s="14" t="s">
        <v>33</v>
      </c>
      <c r="Q3" s="14" t="s">
        <v>13</v>
      </c>
      <c r="R3" s="15" t="s">
        <v>32</v>
      </c>
      <c r="S3" s="14" t="s">
        <v>7</v>
      </c>
      <c r="T3" s="14" t="s">
        <v>8</v>
      </c>
      <c r="U3" s="14" t="s">
        <v>29</v>
      </c>
      <c r="V3" s="14" t="s">
        <v>10</v>
      </c>
      <c r="W3" s="15" t="s">
        <v>25</v>
      </c>
      <c r="X3" s="14" t="s">
        <v>11</v>
      </c>
      <c r="Y3" s="15" t="s">
        <v>27</v>
      </c>
      <c r="Z3" s="15" t="s">
        <v>28</v>
      </c>
      <c r="AA3" s="14" t="s">
        <v>9</v>
      </c>
      <c r="AB3" s="16" t="s">
        <v>16</v>
      </c>
      <c r="AC3" s="16" t="s">
        <v>17</v>
      </c>
      <c r="AD3" s="16" t="s">
        <v>18</v>
      </c>
      <c r="AE3" s="16" t="s">
        <v>19</v>
      </c>
      <c r="AF3" s="17" t="s">
        <v>15</v>
      </c>
      <c r="AG3" s="17" t="s">
        <v>14</v>
      </c>
      <c r="AH3" s="17" t="s">
        <v>26</v>
      </c>
    </row>
    <row r="4" spans="1:34" ht="13">
      <c r="A4" s="26" t="s">
        <v>35</v>
      </c>
      <c r="B4" s="28">
        <v>42245</v>
      </c>
      <c r="C4" s="57" t="s">
        <v>40</v>
      </c>
      <c r="D4" s="29" t="s">
        <v>41</v>
      </c>
      <c r="E4" s="66" t="s">
        <v>42</v>
      </c>
      <c r="F4" s="57">
        <v>88</v>
      </c>
      <c r="G4" s="30">
        <f>SUM(F4)</f>
        <v>88</v>
      </c>
      <c r="H4" s="31">
        <f>ROUND(PRODUCT(G4/1),0)</f>
        <v>88</v>
      </c>
      <c r="I4" s="31">
        <f>ROUND(PRODUCT(G4/COUNT(F4:F4)),0)</f>
        <v>88</v>
      </c>
      <c r="J4" s="58">
        <v>0.25416666666666665</v>
      </c>
      <c r="K4" s="38">
        <f>SUM(J4)</f>
        <v>0.25416666666666665</v>
      </c>
      <c r="L4" s="39">
        <f>IF(F4=0,0,ROUND(PRODUCT(F4/SUM(HOUR(J4),PRODUCT(MINUTE(J4)/60))),1))</f>
        <v>14.4</v>
      </c>
      <c r="M4" s="59">
        <v>68</v>
      </c>
      <c r="N4" s="58">
        <v>0.375</v>
      </c>
      <c r="O4" s="38">
        <f>SUM(N4)</f>
        <v>0.375</v>
      </c>
      <c r="P4" s="39">
        <f>IF(F4=0,0,ROUND(PRODUCT(F4/SUM(HOUR(N4),PRODUCT(MINUTE(N4)/60))),1))</f>
        <v>9.8000000000000007</v>
      </c>
      <c r="Q4" s="38">
        <f>SUM(N4,-J4)</f>
        <v>0.12083333333333335</v>
      </c>
      <c r="R4" s="38">
        <f>SUM(Q4)</f>
        <v>0.12083333333333335</v>
      </c>
      <c r="S4" s="59">
        <v>125</v>
      </c>
      <c r="T4" s="59">
        <v>270</v>
      </c>
      <c r="U4" s="40">
        <f>SUM(-S4,T4)</f>
        <v>145</v>
      </c>
      <c r="V4" s="59">
        <v>795</v>
      </c>
      <c r="W4" s="40">
        <f>SUM(V4)</f>
        <v>795</v>
      </c>
      <c r="X4" s="41"/>
      <c r="Y4" s="40">
        <f>SUM(X4)</f>
        <v>0</v>
      </c>
      <c r="Z4" s="40">
        <f>SUM(V4,-X4)</f>
        <v>795</v>
      </c>
      <c r="AA4" s="59">
        <v>434</v>
      </c>
      <c r="AB4" s="59">
        <v>2</v>
      </c>
      <c r="AC4" s="59">
        <v>15</v>
      </c>
      <c r="AD4" s="41"/>
      <c r="AE4" s="41"/>
      <c r="AF4" s="59">
        <v>20</v>
      </c>
      <c r="AG4" s="59">
        <v>34</v>
      </c>
      <c r="AH4" s="42">
        <f>SUM(AG4,-AF4)</f>
        <v>14</v>
      </c>
    </row>
    <row r="5" spans="1:34" ht="13">
      <c r="A5" s="26" t="s">
        <v>36</v>
      </c>
      <c r="B5" s="34">
        <v>42246</v>
      </c>
      <c r="C5" s="60" t="s">
        <v>42</v>
      </c>
      <c r="D5" s="35" t="s">
        <v>49</v>
      </c>
      <c r="E5" s="67" t="s">
        <v>43</v>
      </c>
      <c r="F5" s="60">
        <v>54</v>
      </c>
      <c r="G5" s="32">
        <f>SUM(G4,F5)</f>
        <v>142</v>
      </c>
      <c r="H5" s="33">
        <f>ROUND(PRODUCT(G5/2),0)</f>
        <v>71</v>
      </c>
      <c r="I5" s="33">
        <f>ROUND(PRODUCT(G5/COUNT(F4:F5)),0)</f>
        <v>71</v>
      </c>
      <c r="J5" s="61">
        <v>0.17013888888888887</v>
      </c>
      <c r="K5" s="43">
        <f>SUM(J5,K4)</f>
        <v>0.42430555555555549</v>
      </c>
      <c r="L5" s="44">
        <f>IF(F5=0,0,ROUND(PRODUCT(F5/SUM(HOUR(J5),PRODUCT(MINUTE(J5)/60))),1))</f>
        <v>13.2</v>
      </c>
      <c r="M5" s="62">
        <v>63.5</v>
      </c>
      <c r="N5" s="61">
        <v>0.29166666666666669</v>
      </c>
      <c r="O5" s="43">
        <f>SUM(N5,O4)</f>
        <v>0.66666666666666674</v>
      </c>
      <c r="P5" s="44">
        <f>IF(F5=0,0,ROUND(PRODUCT(F5/SUM(HOUR(N5),PRODUCT(MINUTE(N5)/60))),1))</f>
        <v>7.7</v>
      </c>
      <c r="Q5" s="43">
        <f>SUM(N5,-J5)</f>
        <v>0.12152777777777782</v>
      </c>
      <c r="R5" s="43">
        <f>SUM(Q5,R4)</f>
        <v>0.24236111111111117</v>
      </c>
      <c r="S5" s="62">
        <v>270</v>
      </c>
      <c r="T5" s="62">
        <v>90</v>
      </c>
      <c r="U5" s="45">
        <f>SUM(-S5,T5)</f>
        <v>-180</v>
      </c>
      <c r="V5" s="62">
        <v>626</v>
      </c>
      <c r="W5" s="45">
        <f>SUM(W4,V5)</f>
        <v>1421</v>
      </c>
      <c r="X5" s="46"/>
      <c r="Y5" s="45">
        <f>SUM(Y4,X5)</f>
        <v>0</v>
      </c>
      <c r="Z5" s="45">
        <f>SUM(V5,-X5)</f>
        <v>626</v>
      </c>
      <c r="AA5" s="62">
        <v>674</v>
      </c>
      <c r="AB5" s="62">
        <v>4</v>
      </c>
      <c r="AC5" s="62">
        <v>14</v>
      </c>
      <c r="AD5" s="47"/>
      <c r="AE5" s="48"/>
      <c r="AF5" s="62">
        <v>28</v>
      </c>
      <c r="AG5" s="62">
        <v>40</v>
      </c>
      <c r="AH5" s="49">
        <f>SUM(AG5,-AF5)</f>
        <v>12</v>
      </c>
    </row>
    <row r="6" spans="1:34" ht="13">
      <c r="A6" s="26" t="s">
        <v>37</v>
      </c>
      <c r="B6" s="34">
        <v>42247</v>
      </c>
      <c r="C6" s="60" t="s">
        <v>40</v>
      </c>
      <c r="D6" s="35" t="s">
        <v>44</v>
      </c>
      <c r="E6" s="67" t="s">
        <v>40</v>
      </c>
      <c r="F6" s="60">
        <v>36</v>
      </c>
      <c r="G6" s="32">
        <f>SUM(G5,F6)</f>
        <v>178</v>
      </c>
      <c r="H6" s="33">
        <f>ROUND(PRODUCT(G6/3),0)</f>
        <v>59</v>
      </c>
      <c r="I6" s="33">
        <f>ROUND(PRODUCT(G6/COUNT(F4:F6)),0)</f>
        <v>59</v>
      </c>
      <c r="J6" s="61">
        <v>9.7222222222222224E-2</v>
      </c>
      <c r="K6" s="43">
        <f>SUM(J6,K5)</f>
        <v>0.5215277777777777</v>
      </c>
      <c r="L6" s="44">
        <f>IF(F6=0,0,ROUND(PRODUCT(F6/SUM(HOUR(J6),PRODUCT(MINUTE(J6)/60))),1))</f>
        <v>15.4</v>
      </c>
      <c r="M6" s="62">
        <v>51.5</v>
      </c>
      <c r="N6" s="61">
        <v>0.625</v>
      </c>
      <c r="O6" s="43">
        <f>SUM(N6,O5)</f>
        <v>1.2916666666666667</v>
      </c>
      <c r="P6" s="44">
        <f>IF(F6=0,0,ROUND(PRODUCT(F6/SUM(HOUR(N6),PRODUCT(MINUTE(N6)/60))),1))</f>
        <v>2.4</v>
      </c>
      <c r="Q6" s="43">
        <f>SUM(N6,-J6)</f>
        <v>0.52777777777777779</v>
      </c>
      <c r="R6" s="43">
        <f>SUM(Q6,R5)</f>
        <v>0.77013888888888893</v>
      </c>
      <c r="S6" s="62">
        <v>125</v>
      </c>
      <c r="T6" s="62">
        <v>125</v>
      </c>
      <c r="U6" s="45">
        <f>SUM(-S6,T6)</f>
        <v>0</v>
      </c>
      <c r="V6" s="62">
        <v>284</v>
      </c>
      <c r="W6" s="45">
        <f>SUM(W5,V6)</f>
        <v>1705</v>
      </c>
      <c r="X6" s="46"/>
      <c r="Y6" s="45">
        <f>SUM(Y5,X6)</f>
        <v>0</v>
      </c>
      <c r="Z6" s="45">
        <f>SUM(V6,-X6)</f>
        <v>284</v>
      </c>
      <c r="AA6" s="62">
        <v>257</v>
      </c>
      <c r="AB6" s="62">
        <v>2</v>
      </c>
      <c r="AC6" s="62">
        <v>7</v>
      </c>
      <c r="AD6" s="47"/>
      <c r="AE6" s="48"/>
      <c r="AF6" s="62">
        <v>21</v>
      </c>
      <c r="AG6" s="62">
        <v>33</v>
      </c>
      <c r="AH6" s="49">
        <f>SUM(AG6,-AF6)</f>
        <v>12</v>
      </c>
    </row>
    <row r="7" spans="1:34" ht="13">
      <c r="A7" s="26" t="s">
        <v>38</v>
      </c>
      <c r="B7" s="34">
        <v>42248</v>
      </c>
      <c r="C7" s="60" t="s">
        <v>40</v>
      </c>
      <c r="D7" s="35" t="s">
        <v>45</v>
      </c>
      <c r="E7" s="67" t="s">
        <v>43</v>
      </c>
      <c r="F7" s="60">
        <v>63</v>
      </c>
      <c r="G7" s="32">
        <f>SUM(G6,F7)</f>
        <v>241</v>
      </c>
      <c r="H7" s="33">
        <f>ROUND(PRODUCT(G7/4),0)</f>
        <v>60</v>
      </c>
      <c r="I7" s="33">
        <f>ROUND(PRODUCT(G7/COUNT(F4:F7)),0)</f>
        <v>60</v>
      </c>
      <c r="J7" s="61">
        <v>0.14583333333333334</v>
      </c>
      <c r="K7" s="43">
        <f>SUM(J7,K6)</f>
        <v>0.66736111111111107</v>
      </c>
      <c r="L7" s="44">
        <f>IF(F7=0,0,ROUND(PRODUCT(F7/SUM(HOUR(J7),PRODUCT(MINUTE(J7)/60))),1))</f>
        <v>18</v>
      </c>
      <c r="M7" s="62">
        <v>47.5</v>
      </c>
      <c r="N7" s="61">
        <v>0.52083333333333337</v>
      </c>
      <c r="O7" s="43">
        <f>SUM(N7,O6)</f>
        <v>1.8125</v>
      </c>
      <c r="P7" s="44">
        <f>IF(F7=0,0,ROUND(PRODUCT(F7/SUM(HOUR(N7),PRODUCT(MINUTE(N7)/60))),1))</f>
        <v>5</v>
      </c>
      <c r="Q7" s="43">
        <f>SUM(N7,-J7)</f>
        <v>0.375</v>
      </c>
      <c r="R7" s="43">
        <f>SUM(Q7,R6)</f>
        <v>1.1451388888888889</v>
      </c>
      <c r="S7" s="62">
        <v>125</v>
      </c>
      <c r="T7" s="62">
        <v>90</v>
      </c>
      <c r="U7" s="45">
        <f>SUM(-S7,T7)</f>
        <v>-35</v>
      </c>
      <c r="V7" s="62">
        <v>305</v>
      </c>
      <c r="W7" s="45">
        <f>SUM(W6,V7)</f>
        <v>2010</v>
      </c>
      <c r="X7" s="46"/>
      <c r="Y7" s="45">
        <f>SUM(Y6,X7)</f>
        <v>0</v>
      </c>
      <c r="Z7" s="45">
        <f>SUM(V7,-X7)</f>
        <v>305</v>
      </c>
      <c r="AA7" s="62">
        <v>217</v>
      </c>
      <c r="AB7" s="62">
        <v>2</v>
      </c>
      <c r="AC7" s="62">
        <v>9</v>
      </c>
      <c r="AD7" s="47"/>
      <c r="AE7" s="48"/>
      <c r="AF7" s="62">
        <v>18</v>
      </c>
      <c r="AG7" s="62">
        <v>24</v>
      </c>
      <c r="AH7" s="49">
        <f>SUM(AG7,-AF7)</f>
        <v>6</v>
      </c>
    </row>
    <row r="8" spans="1:34" ht="13">
      <c r="A8" s="26" t="s">
        <v>39</v>
      </c>
      <c r="B8" s="34">
        <v>42249</v>
      </c>
      <c r="C8" s="60" t="s">
        <v>40</v>
      </c>
      <c r="D8" s="35" t="s">
        <v>48</v>
      </c>
      <c r="E8" s="67" t="s">
        <v>40</v>
      </c>
      <c r="F8" s="60">
        <v>59</v>
      </c>
      <c r="G8" s="36">
        <f>SUM(G7,F8)</f>
        <v>300</v>
      </c>
      <c r="H8" s="37">
        <f>ROUND(PRODUCT(G8/5),0)</f>
        <v>60</v>
      </c>
      <c r="I8" s="37">
        <f>ROUND(PRODUCT(G8/COUNT(F4:F8)),0)</f>
        <v>60</v>
      </c>
      <c r="J8" s="63">
        <v>0.13541666666666666</v>
      </c>
      <c r="K8" s="50">
        <f>SUM(J8,K7)</f>
        <v>0.8027777777777777</v>
      </c>
      <c r="L8" s="51">
        <f>IF(F8=0,0,ROUND(PRODUCT(F8/SUM(HOUR(J8),PRODUCT(MINUTE(J8)/60))),1))</f>
        <v>18.2</v>
      </c>
      <c r="M8" s="64">
        <v>42.5</v>
      </c>
      <c r="N8" s="63">
        <v>0.5</v>
      </c>
      <c r="O8" s="50">
        <f>SUM(N8,O7)</f>
        <v>2.3125</v>
      </c>
      <c r="P8" s="51">
        <f>IF(F8=0,0,ROUND(PRODUCT(F8/SUM(HOUR(N8),PRODUCT(MINUTE(N8)/60))),1))</f>
        <v>4.9000000000000004</v>
      </c>
      <c r="Q8" s="50">
        <f>SUM(N8,-J8)</f>
        <v>0.36458333333333337</v>
      </c>
      <c r="R8" s="50">
        <f>SUM(Q8,R7)</f>
        <v>1.5097222222222224</v>
      </c>
      <c r="S8" s="64">
        <v>125</v>
      </c>
      <c r="T8" s="65">
        <v>125</v>
      </c>
      <c r="U8" s="52">
        <f>SUM(-S8,T8)</f>
        <v>0</v>
      </c>
      <c r="V8" s="64">
        <v>450</v>
      </c>
      <c r="W8" s="52">
        <f>SUM(W7,V8)</f>
        <v>2460</v>
      </c>
      <c r="X8" s="53"/>
      <c r="Y8" s="52">
        <f>SUM(Y7,X8)</f>
        <v>0</v>
      </c>
      <c r="Z8" s="52">
        <f>SUM(V8,-X8)</f>
        <v>450</v>
      </c>
      <c r="AA8" s="64">
        <v>257</v>
      </c>
      <c r="AB8" s="64">
        <v>2</v>
      </c>
      <c r="AC8" s="64">
        <v>12</v>
      </c>
      <c r="AD8" s="54"/>
      <c r="AE8" s="55"/>
      <c r="AF8" s="64">
        <v>18</v>
      </c>
      <c r="AG8" s="64">
        <v>23</v>
      </c>
      <c r="AH8" s="56">
        <f>SUM(AG8,-AF8)</f>
        <v>5</v>
      </c>
    </row>
    <row r="9" spans="1:34" ht="13">
      <c r="A9" s="18" t="s">
        <v>5</v>
      </c>
      <c r="B9" s="75"/>
      <c r="C9" s="76"/>
      <c r="D9" s="76"/>
      <c r="E9" s="77"/>
      <c r="F9" s="19">
        <f>SUM(F4:F8)</f>
        <v>300</v>
      </c>
      <c r="G9" s="11">
        <f>SUM(G8)</f>
        <v>300</v>
      </c>
      <c r="H9" s="11">
        <f>SUM(H8)</f>
        <v>60</v>
      </c>
      <c r="I9" s="11">
        <f>SUM(I8)</f>
        <v>60</v>
      </c>
      <c r="J9" s="12">
        <f>SUM(J4:J8)</f>
        <v>0.8027777777777777</v>
      </c>
      <c r="K9" s="22">
        <f>F9/SUM(HOUR(J9)+(ROUNDDOWN(J9,0)*24),PRODUCT(MINUTE(J9)/60))</f>
        <v>15.570934256055365</v>
      </c>
      <c r="L9" s="25">
        <f>SUM(L4:L8)/COUNT(F4:F8)</f>
        <v>15.84</v>
      </c>
      <c r="M9" s="27">
        <f>PRODUCT(SUM(M4:M8),1/COUNT(M4:M8))</f>
        <v>54.6</v>
      </c>
      <c r="N9" s="12">
        <f>SUM(N4:N8)</f>
        <v>2.3125</v>
      </c>
      <c r="O9" s="22">
        <f>F9/SUM(HOUR(N9)+(ROUNDDOWN(N9,0)*24),PRODUCT(MINUTE(N9)/60))</f>
        <v>5.4054054054054053</v>
      </c>
      <c r="P9" s="25">
        <f>SUM(P4:P8)/COUNT(F4:F8)</f>
        <v>5.9599999999999991</v>
      </c>
      <c r="Q9" s="12">
        <f>SUM(Q4:Q8)</f>
        <v>1.5097222222222224</v>
      </c>
      <c r="R9" s="11"/>
      <c r="S9" s="11">
        <f>ROUND(SUM(S4:S8)/COUNT(S4:S8),0)</f>
        <v>154</v>
      </c>
      <c r="T9" s="11">
        <f>ROUND(SUM(T4:T8)/COUNT(T4:T8),0)</f>
        <v>140</v>
      </c>
      <c r="U9" s="13">
        <f>SUM(U4:U8)</f>
        <v>-70</v>
      </c>
      <c r="V9" s="11">
        <f>ROUND(SUM(V4:V8)/COUNT(V4:V8),0)</f>
        <v>492</v>
      </c>
      <c r="W9" s="11">
        <f>SUM(W8)</f>
        <v>2460</v>
      </c>
      <c r="X9" s="11">
        <f>ROUND(SUM(X4:X8)/COUNT(V4:V8),0)</f>
        <v>0</v>
      </c>
      <c r="Y9" s="11">
        <f>SUM(Y8)</f>
        <v>0</v>
      </c>
      <c r="Z9" s="13">
        <f>SUM(Z4:Z8)</f>
        <v>2460</v>
      </c>
      <c r="AA9" s="11">
        <f>ROUND(SUM(AA4:AA8)/COUNT(AA4:AA8),0)</f>
        <v>368</v>
      </c>
      <c r="AB9" s="21">
        <f t="shared" ref="AB9:AG9" si="0">SUM(AB4:AB8)/COUNT(AB4:AB8)</f>
        <v>2.4</v>
      </c>
      <c r="AC9" s="21">
        <f t="shared" si="0"/>
        <v>11.4</v>
      </c>
      <c r="AD9" s="21" t="e">
        <f t="shared" si="0"/>
        <v>#DIV/0!</v>
      </c>
      <c r="AE9" s="21" t="e">
        <f t="shared" si="0"/>
        <v>#DIV/0!</v>
      </c>
      <c r="AF9" s="21">
        <f t="shared" si="0"/>
        <v>21</v>
      </c>
      <c r="AG9" s="21">
        <f t="shared" si="0"/>
        <v>30.8</v>
      </c>
      <c r="AH9" s="21">
        <f>SUM(AH4:AH8)/COUNT(AG4:AG8)</f>
        <v>9.8000000000000007</v>
      </c>
    </row>
    <row r="10" spans="1:34" ht="13">
      <c r="Q10" s="8"/>
      <c r="R10" s="8"/>
      <c r="S10" s="8"/>
      <c r="W10" s="10"/>
      <c r="Y10" s="10"/>
    </row>
    <row r="11" spans="1:34" ht="13">
      <c r="O11" s="8"/>
      <c r="P11" s="8"/>
      <c r="Q11" s="8"/>
      <c r="R11" s="20"/>
      <c r="S11" s="8"/>
      <c r="T11" s="8"/>
      <c r="U11" s="8"/>
      <c r="V11" s="8"/>
      <c r="W11" s="10"/>
      <c r="X11" s="8"/>
      <c r="Y11" s="10"/>
      <c r="Z11" s="8"/>
      <c r="AA11" s="8"/>
    </row>
    <row r="12" spans="1:34" ht="13">
      <c r="N12" s="24"/>
      <c r="O12" s="8"/>
      <c r="P12" s="8"/>
      <c r="Q12" s="23"/>
      <c r="R12" s="23"/>
      <c r="S12" s="8"/>
      <c r="T12" s="8"/>
      <c r="U12" s="8"/>
      <c r="V12" s="8"/>
      <c r="W12" s="8"/>
      <c r="X12" s="8"/>
      <c r="Y12" s="8"/>
      <c r="Z12" s="8"/>
      <c r="AA12" s="8"/>
    </row>
    <row r="13" spans="1:34" ht="13">
      <c r="O13" s="8"/>
      <c r="P13" s="8"/>
      <c r="Q13" s="23"/>
      <c r="R13" s="23"/>
      <c r="S13" s="8"/>
      <c r="T13" s="8"/>
      <c r="U13" s="8"/>
      <c r="V13" s="8"/>
      <c r="W13" s="8"/>
      <c r="X13" s="8"/>
      <c r="Y13" s="8"/>
      <c r="Z13" s="8"/>
      <c r="AA13" s="8"/>
    </row>
    <row r="14" spans="1:34" ht="13">
      <c r="O14" s="8"/>
      <c r="P14" s="8"/>
      <c r="Q14" s="8"/>
      <c r="R14" s="23"/>
      <c r="S14" s="8"/>
      <c r="T14" s="8"/>
      <c r="U14" s="8"/>
      <c r="V14" s="8"/>
      <c r="W14" s="8"/>
      <c r="X14" s="8"/>
      <c r="Y14" s="8"/>
      <c r="Z14" s="8"/>
      <c r="AA14" s="8"/>
    </row>
    <row r="15" spans="1:34"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45AC-89FC-4862-9824-7F4D130DB62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5E2B-11DA-4008-8D2D-7A0DF7494D29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2014-08-29T09:17:17Z</cp:lastPrinted>
  <dcterms:created xsi:type="dcterms:W3CDTF">2001-02-09T16:25:48Z</dcterms:created>
  <dcterms:modified xsi:type="dcterms:W3CDTF">2025-11-12T20:17:03Z</dcterms:modified>
</cp:coreProperties>
</file>