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208B4A79-B9D5-4DEE-9B61-F91466BC4A27}" xr6:coauthVersionLast="47" xr6:coauthVersionMax="47" xr10:uidLastSave="{00000000-0000-0000-0000-000000000000}"/>
  <bookViews>
    <workbookView xWindow="-110" yWindow="-110" windowWidth="19420" windowHeight="10420" xr2:uid="{C26D6C5C-A06E-446C-8CB4-75E69F10AB1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P4" i="1"/>
  <c r="Q4" i="1"/>
  <c r="R4" i="1" s="1"/>
  <c r="R5" i="1" s="1"/>
  <c r="R6" i="1" s="1"/>
  <c r="R7" i="1" s="1"/>
  <c r="R8" i="1" s="1"/>
  <c r="R9" i="1" s="1"/>
  <c r="R10" i="1" s="1"/>
  <c r="R11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Z4" i="1"/>
  <c r="AH4" i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X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K15" i="1" s="1"/>
  <c r="L6" i="1"/>
  <c r="P6" i="1"/>
  <c r="Q6" i="1"/>
  <c r="U6" i="1"/>
  <c r="U16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Z16" i="1" s="1"/>
  <c r="AH8" i="1"/>
  <c r="L9" i="1"/>
  <c r="L16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P16" i="1" s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F16" i="1"/>
  <c r="K16" i="1" s="1"/>
  <c r="J16" i="1"/>
  <c r="M16" i="1"/>
  <c r="N16" i="1"/>
  <c r="O16" i="1"/>
  <c r="Q16" i="1"/>
  <c r="S16" i="1"/>
  <c r="T16" i="1"/>
  <c r="V16" i="1"/>
  <c r="AA16" i="1"/>
  <c r="AB16" i="1"/>
  <c r="AC16" i="1"/>
  <c r="AD16" i="1"/>
  <c r="AE16" i="1"/>
  <c r="AF16" i="1"/>
  <c r="AG16" i="1"/>
  <c r="AH16" i="1"/>
  <c r="R12" i="1" l="1"/>
  <c r="R13" i="1" s="1"/>
  <c r="R14" i="1" s="1"/>
  <c r="R15" i="1" s="1"/>
  <c r="G6" i="1"/>
  <c r="X16" i="1"/>
  <c r="I5" i="1"/>
  <c r="I6" i="1" l="1"/>
  <c r="H6" i="1"/>
  <c r="G7" i="1"/>
  <c r="H7" i="1" l="1"/>
  <c r="I7" i="1"/>
  <c r="G8" i="1"/>
  <c r="I8" i="1" l="1"/>
  <c r="H8" i="1"/>
  <c r="G9" i="1"/>
  <c r="G10" i="1" l="1"/>
  <c r="I9" i="1"/>
  <c r="H9" i="1"/>
  <c r="G11" i="1" l="1"/>
  <c r="H10" i="1"/>
  <c r="I10" i="1"/>
  <c r="G12" i="1" l="1"/>
  <c r="H11" i="1"/>
  <c r="I11" i="1"/>
  <c r="H12" i="1" l="1"/>
  <c r="G13" i="1"/>
  <c r="I12" i="1"/>
  <c r="H13" i="1" l="1"/>
  <c r="I13" i="1"/>
  <c r="G14" i="1"/>
  <c r="I14" i="1" l="1"/>
  <c r="G15" i="1"/>
  <c r="H14" i="1"/>
  <c r="I15" i="1" l="1"/>
  <c r="I16" i="1" s="1"/>
  <c r="G16" i="1"/>
  <c r="H15" i="1"/>
  <c r="H16" i="1" s="1"/>
</calcChain>
</file>

<file path=xl/sharedStrings.xml><?xml version="1.0" encoding="utf-8"?>
<sst xmlns="http://schemas.openxmlformats.org/spreadsheetml/2006/main" count="79" uniqueCount="68">
  <si>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</si>
  <si>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</si>
  <si>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</si>
  <si>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</si>
  <si>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</si>
  <si>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</si>
  <si>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</si>
  <si>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</si>
  <si>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</si>
  <si>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</si>
  <si>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</si>
  <si>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</si>
  <si>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</si>
  <si>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</si>
  <si>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</si>
  <si>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</si>
  <si>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</si>
  <si>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</si>
  <si>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</si>
  <si>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</si>
  <si>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</si>
  <si>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</si>
  <si>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</si>
  <si>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</si>
  <si>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</si>
  <si>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</si>
  <si>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</si>
  <si>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</si>
  <si>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</si>
  <si>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</si>
  <si>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</si>
  <si>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</si>
  <si>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</si>
  <si>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</si>
  <si>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</si>
  <si>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</si>
  <si>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</si>
  <si>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</si>
  <si>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</si>
  <si>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</si>
  <si>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</si>
  <si>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</si>
  <si>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</si>
  <si>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</si>
  <si>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</si>
  <si>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</si>
  <si>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</si>
  <si>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Genfer See - Stuttgart (17.-28.3.2016)</t>
  </si>
  <si>
    <r>
      <t xml:space="preserve">Statistik </t>
    </r>
    <r>
      <rPr>
        <b/>
        <sz val="20"/>
        <rFont val="Arial"/>
        <family val="2"/>
      </rPr>
      <t>Genfer See - Stuttgart (17.-28.3.2016)</t>
    </r>
  </si>
  <si>
    <t>Lausanne</t>
  </si>
  <si>
    <t>Genf - Grenze CH/F</t>
  </si>
  <si>
    <t>Evian-les-Bains</t>
  </si>
  <si>
    <t>Grenze F/CH - Montreux</t>
  </si>
  <si>
    <t>Montreux - Aigle - Col du Pillon (1546 m)</t>
  </si>
  <si>
    <t>Saanen</t>
  </si>
  <si>
    <t>Bern</t>
  </si>
  <si>
    <t>Saanenmöser (1279 m) - Thun</t>
  </si>
  <si>
    <t>Bern/Mainz</t>
  </si>
  <si>
    <t>Stuttgart</t>
  </si>
  <si>
    <t>Emmental</t>
  </si>
  <si>
    <t>Nottwil</t>
  </si>
  <si>
    <t>Aargau - Baden</t>
  </si>
  <si>
    <t>Ehrendingen</t>
  </si>
  <si>
    <t>Degerschlacht</t>
  </si>
  <si>
    <t>Donaueschingen</t>
  </si>
  <si>
    <t>Neckar(quelle) - Tübingen</t>
  </si>
  <si>
    <t>Koblenz - Grenze CH/D - Wutach(tal)</t>
  </si>
  <si>
    <t>Denkendorf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</si>
</sst>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2F7F-3D40-41E5-9721-988817C183B2}">
  <sheetPr codeName="Tabelle1"/>
  <dimension ref="A1:AH4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2" t="s">
        <v>47</v>
      </c>
      <c r="B1" s="53"/>
      <c r="C1" s="53"/>
      <c r="D1" s="53"/>
      <c r="E1" s="53"/>
      <c r="F1" s="54"/>
      <c r="G1" s="56" t="s">
        <v>48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37</v>
      </c>
      <c r="M3" s="22" t="s">
        <v>25</v>
      </c>
      <c r="N3" s="22" t="s">
        <v>14</v>
      </c>
      <c r="O3" s="23" t="s">
        <v>33</v>
      </c>
      <c r="P3" s="22" t="s">
        <v>36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5" t="s">
        <v>38</v>
      </c>
      <c r="B4" s="44">
        <v>42446</v>
      </c>
      <c r="C4" s="5" t="s">
        <v>49</v>
      </c>
      <c r="D4" s="43" t="s">
        <v>50</v>
      </c>
      <c r="E4" s="4" t="s">
        <v>51</v>
      </c>
      <c r="F4" s="5">
        <v>114</v>
      </c>
      <c r="G4" s="12">
        <f>SUM(F4)</f>
        <v>114</v>
      </c>
      <c r="H4" s="12">
        <f>ROUND(PRODUCT(G4/1),0)</f>
        <v>114</v>
      </c>
      <c r="I4" s="12">
        <f>ROUND(PRODUCT(G4/COUNT(F4:F4)),0)</f>
        <v>114</v>
      </c>
      <c r="J4" s="35">
        <v>0.2951388888888889</v>
      </c>
      <c r="K4" s="17">
        <f>SUM(J4)</f>
        <v>0.2951388888888889</v>
      </c>
      <c r="L4" s="40">
        <f t="shared" ref="L4:L11" si="0">IF(F4=0,0,ROUND(PRODUCT(F4/SUM(HOUR(J4),PRODUCT(MINUTE(J4)/60))),1))</f>
        <v>16.100000000000001</v>
      </c>
      <c r="M4" s="46">
        <v>47</v>
      </c>
      <c r="N4" s="35">
        <v>0.34027777777777773</v>
      </c>
      <c r="O4" s="17">
        <f>SUM(N4)</f>
        <v>0.34027777777777773</v>
      </c>
      <c r="P4" s="40">
        <f t="shared" ref="P4:P11" si="1">IF(F4=0,0,ROUND(PRODUCT(F4/SUM(HOUR(N4),PRODUCT(MINUTE(N4)/60))),1))</f>
        <v>14</v>
      </c>
      <c r="Q4" s="17">
        <f t="shared" ref="Q4:Q11" si="2">SUM(N4,-J4)</f>
        <v>4.513888888888884E-2</v>
      </c>
      <c r="R4" s="17">
        <f>SUM(Q4)</f>
        <v>4.513888888888884E-2</v>
      </c>
      <c r="S4" s="12">
        <v>455</v>
      </c>
      <c r="T4" s="10">
        <v>400</v>
      </c>
      <c r="U4" s="13">
        <f>SUM(-S4,T4)</f>
        <v>-55</v>
      </c>
      <c r="V4" s="12">
        <v>552</v>
      </c>
      <c r="W4" s="13">
        <f>SUM(V4)</f>
        <v>552</v>
      </c>
      <c r="X4" s="12">
        <f t="shared" ref="X4:X15" si="3">SUM(S4,-T4,V4)</f>
        <v>607</v>
      </c>
      <c r="Y4" s="13">
        <f>SUM(X4)</f>
        <v>607</v>
      </c>
      <c r="Z4" s="13">
        <f t="shared" ref="Z4:Z15" si="4">SUM(V4,-X4)</f>
        <v>-55</v>
      </c>
      <c r="AA4" s="12">
        <v>455</v>
      </c>
      <c r="AB4" s="12">
        <v>2</v>
      </c>
      <c r="AC4" s="12">
        <v>9</v>
      </c>
      <c r="AD4" s="12"/>
      <c r="AE4" s="12"/>
      <c r="AF4" s="12">
        <v>8</v>
      </c>
      <c r="AG4" s="12">
        <v>15</v>
      </c>
      <c r="AH4" s="14">
        <f>SUM(AG4,-AF4)</f>
        <v>7</v>
      </c>
    </row>
    <row r="5" spans="1:34" ht="13">
      <c r="A5" s="45" t="s">
        <v>39</v>
      </c>
      <c r="B5" s="44">
        <v>42447</v>
      </c>
      <c r="C5" s="5" t="s">
        <v>51</v>
      </c>
      <c r="D5" s="43" t="s">
        <v>52</v>
      </c>
      <c r="E5" s="4" t="s">
        <v>49</v>
      </c>
      <c r="F5" s="5">
        <v>63</v>
      </c>
      <c r="G5" s="10">
        <f t="shared" ref="G5:G11" si="5">SUM(G4,F5)</f>
        <v>177</v>
      </c>
      <c r="H5" s="10">
        <f>ROUND(PRODUCT(G5/2),0)</f>
        <v>89</v>
      </c>
      <c r="I5" s="10">
        <f>ROUND(PRODUCT(G5/COUNT(F4:F5)),0)</f>
        <v>89</v>
      </c>
      <c r="J5" s="36">
        <v>0.15763888888888888</v>
      </c>
      <c r="K5" s="18">
        <f t="shared" ref="K5:K11" si="6">SUM(J5,K4)</f>
        <v>0.45277777777777778</v>
      </c>
      <c r="L5" s="40">
        <f t="shared" si="0"/>
        <v>16.7</v>
      </c>
      <c r="M5" s="46">
        <v>34</v>
      </c>
      <c r="N5" s="36">
        <v>0.1875</v>
      </c>
      <c r="O5" s="18">
        <f t="shared" ref="O5:O11" si="7">SUM(N5,O4)</f>
        <v>0.52777777777777768</v>
      </c>
      <c r="P5" s="40">
        <f t="shared" si="1"/>
        <v>14</v>
      </c>
      <c r="Q5" s="18">
        <f t="shared" si="2"/>
        <v>2.9861111111111116E-2</v>
      </c>
      <c r="R5" s="18">
        <f>SUM(Q5,R4)</f>
        <v>7.4999999999999956E-2</v>
      </c>
      <c r="S5" s="10">
        <v>400</v>
      </c>
      <c r="T5" s="10">
        <v>455</v>
      </c>
      <c r="U5" s="15">
        <f>SUM(-S5,T5)</f>
        <v>55</v>
      </c>
      <c r="V5" s="26">
        <v>293</v>
      </c>
      <c r="W5" s="15">
        <f t="shared" ref="W5:W11" si="8">SUM(W4,V5)</f>
        <v>845</v>
      </c>
      <c r="X5" s="10">
        <f t="shared" si="3"/>
        <v>238</v>
      </c>
      <c r="Y5" s="15">
        <f>SUM(Y4,X5)</f>
        <v>845</v>
      </c>
      <c r="Z5" s="15">
        <f t="shared" si="4"/>
        <v>55</v>
      </c>
      <c r="AA5" s="10">
        <v>495</v>
      </c>
      <c r="AB5" s="10">
        <v>2</v>
      </c>
      <c r="AC5" s="27">
        <v>11</v>
      </c>
      <c r="AD5" s="26"/>
      <c r="AE5" s="27"/>
      <c r="AF5" s="27">
        <v>6</v>
      </c>
      <c r="AG5" s="27">
        <v>18</v>
      </c>
      <c r="AH5" s="16">
        <f>SUM(AG5,-AF5)</f>
        <v>12</v>
      </c>
    </row>
    <row r="6" spans="1:34" ht="13">
      <c r="A6" s="45" t="s">
        <v>40</v>
      </c>
      <c r="B6" s="44">
        <v>42448</v>
      </c>
      <c r="C6" s="5" t="s">
        <v>49</v>
      </c>
      <c r="D6" s="43" t="s">
        <v>53</v>
      </c>
      <c r="E6" s="4" t="s">
        <v>54</v>
      </c>
      <c r="F6" s="5">
        <v>87</v>
      </c>
      <c r="G6" s="10">
        <f t="shared" si="5"/>
        <v>264</v>
      </c>
      <c r="H6" s="10">
        <f>ROUND(PRODUCT(G6/3),0)</f>
        <v>88</v>
      </c>
      <c r="I6" s="10">
        <f>ROUND(PRODUCT(G6/COUNT(F4:F6)),0)</f>
        <v>88</v>
      </c>
      <c r="J6" s="36">
        <v>0.27708333333333335</v>
      </c>
      <c r="K6" s="18">
        <f t="shared" si="6"/>
        <v>0.72986111111111107</v>
      </c>
      <c r="L6" s="40">
        <f t="shared" si="0"/>
        <v>13.1</v>
      </c>
      <c r="M6" s="46">
        <v>56.5</v>
      </c>
      <c r="N6" s="36">
        <v>0.34722222222222227</v>
      </c>
      <c r="O6" s="18">
        <f t="shared" si="7"/>
        <v>0.875</v>
      </c>
      <c r="P6" s="40">
        <f t="shared" si="1"/>
        <v>10.4</v>
      </c>
      <c r="Q6" s="18">
        <f t="shared" si="2"/>
        <v>7.0138888888888917E-2</v>
      </c>
      <c r="R6" s="18">
        <f t="shared" ref="R6:R11" si="9">SUM(Q6,R5)</f>
        <v>0.14513888888888887</v>
      </c>
      <c r="S6" s="10">
        <v>455</v>
      </c>
      <c r="T6" s="26">
        <v>1020</v>
      </c>
      <c r="U6" s="15">
        <f t="shared" ref="U6:U11" si="10">SUM(-S6,T6)</f>
        <v>565</v>
      </c>
      <c r="V6" s="26">
        <v>1411</v>
      </c>
      <c r="W6" s="15">
        <f t="shared" si="8"/>
        <v>2256</v>
      </c>
      <c r="X6" s="10">
        <f t="shared" si="3"/>
        <v>846</v>
      </c>
      <c r="Y6" s="15">
        <f t="shared" ref="Y6:Y15" si="11">SUM(Y5,X6)</f>
        <v>1691</v>
      </c>
      <c r="Z6" s="15">
        <f t="shared" si="4"/>
        <v>565</v>
      </c>
      <c r="AA6" s="10">
        <v>1546</v>
      </c>
      <c r="AB6" s="10">
        <v>5</v>
      </c>
      <c r="AC6" s="27">
        <v>18</v>
      </c>
      <c r="AD6" s="26"/>
      <c r="AE6" s="27"/>
      <c r="AF6" s="27">
        <v>5</v>
      </c>
      <c r="AG6" s="27">
        <v>26</v>
      </c>
      <c r="AH6" s="16">
        <f t="shared" ref="AH6:AH11" si="12">SUM(AG6,-AF6)</f>
        <v>21</v>
      </c>
    </row>
    <row r="7" spans="1:34" ht="13">
      <c r="A7" s="45" t="s">
        <v>41</v>
      </c>
      <c r="B7" s="44">
        <v>42449</v>
      </c>
      <c r="C7" s="5" t="s">
        <v>54</v>
      </c>
      <c r="D7" s="43" t="s">
        <v>56</v>
      </c>
      <c r="E7" s="4" t="s">
        <v>55</v>
      </c>
      <c r="F7" s="5">
        <v>88</v>
      </c>
      <c r="G7" s="10">
        <f t="shared" si="5"/>
        <v>352</v>
      </c>
      <c r="H7" s="10">
        <f>ROUND(PRODUCT(G7/4),0)</f>
        <v>88</v>
      </c>
      <c r="I7" s="10">
        <f>ROUND(PRODUCT(G7/COUNT(F4:F7)),0)</f>
        <v>88</v>
      </c>
      <c r="J7" s="36">
        <v>0.20416666666666669</v>
      </c>
      <c r="K7" s="18">
        <f t="shared" si="6"/>
        <v>0.93402777777777779</v>
      </c>
      <c r="L7" s="40">
        <f t="shared" si="0"/>
        <v>18</v>
      </c>
      <c r="M7" s="46">
        <v>50.5</v>
      </c>
      <c r="N7" s="36">
        <v>0.22222222222222221</v>
      </c>
      <c r="O7" s="18">
        <f t="shared" si="7"/>
        <v>1.0972222222222223</v>
      </c>
      <c r="P7" s="40">
        <f t="shared" si="1"/>
        <v>16.5</v>
      </c>
      <c r="Q7" s="18">
        <f t="shared" si="2"/>
        <v>1.8055555555555519E-2</v>
      </c>
      <c r="R7" s="18">
        <f t="shared" si="9"/>
        <v>0.16319444444444439</v>
      </c>
      <c r="S7" s="26">
        <v>1020</v>
      </c>
      <c r="T7" s="26">
        <v>540</v>
      </c>
      <c r="U7" s="15">
        <f t="shared" si="10"/>
        <v>-480</v>
      </c>
      <c r="V7" s="26">
        <v>473</v>
      </c>
      <c r="W7" s="15">
        <f t="shared" si="8"/>
        <v>2729</v>
      </c>
      <c r="X7" s="10">
        <f t="shared" si="3"/>
        <v>953</v>
      </c>
      <c r="Y7" s="15">
        <f t="shared" si="11"/>
        <v>2644</v>
      </c>
      <c r="Z7" s="15">
        <f t="shared" si="4"/>
        <v>-480</v>
      </c>
      <c r="AA7" s="26">
        <v>1279</v>
      </c>
      <c r="AB7" s="26">
        <v>3</v>
      </c>
      <c r="AC7" s="27">
        <v>16</v>
      </c>
      <c r="AD7" s="26"/>
      <c r="AE7" s="27"/>
      <c r="AF7" s="27">
        <v>6</v>
      </c>
      <c r="AG7" s="27">
        <v>19</v>
      </c>
      <c r="AH7" s="16">
        <f t="shared" si="12"/>
        <v>13</v>
      </c>
    </row>
    <row r="8" spans="1:34" ht="13">
      <c r="A8" s="45" t="s">
        <v>42</v>
      </c>
      <c r="B8" s="44">
        <v>42450</v>
      </c>
      <c r="C8" s="5"/>
      <c r="D8" s="43" t="s">
        <v>57</v>
      </c>
      <c r="E8" s="4"/>
      <c r="F8" s="5"/>
      <c r="G8" s="10">
        <f t="shared" si="5"/>
        <v>352</v>
      </c>
      <c r="H8" s="10">
        <f>ROUND(PRODUCT(G8/5),0)</f>
        <v>70</v>
      </c>
      <c r="I8" s="10">
        <f>ROUND(PRODUCT(G8/COUNT(F4:F8)),0)</f>
        <v>88</v>
      </c>
      <c r="J8" s="36"/>
      <c r="K8" s="18">
        <f t="shared" si="6"/>
        <v>0.93402777777777779</v>
      </c>
      <c r="L8" s="40">
        <f t="shared" si="0"/>
        <v>0</v>
      </c>
      <c r="M8" s="46"/>
      <c r="N8" s="36"/>
      <c r="O8" s="18">
        <f t="shared" si="7"/>
        <v>1.0972222222222223</v>
      </c>
      <c r="P8" s="40">
        <f t="shared" si="1"/>
        <v>0</v>
      </c>
      <c r="Q8" s="18">
        <f t="shared" si="2"/>
        <v>0</v>
      </c>
      <c r="R8" s="18">
        <f t="shared" si="9"/>
        <v>0.16319444444444439</v>
      </c>
      <c r="S8" s="26"/>
      <c r="T8" s="26"/>
      <c r="U8" s="15">
        <f t="shared" si="10"/>
        <v>0</v>
      </c>
      <c r="V8" s="26"/>
      <c r="W8" s="15">
        <f t="shared" si="8"/>
        <v>2729</v>
      </c>
      <c r="X8" s="10">
        <f t="shared" si="3"/>
        <v>0</v>
      </c>
      <c r="Y8" s="15">
        <f t="shared" si="11"/>
        <v>2644</v>
      </c>
      <c r="Z8" s="15">
        <f t="shared" si="4"/>
        <v>0</v>
      </c>
      <c r="AA8" s="26"/>
      <c r="AB8" s="26"/>
      <c r="AC8" s="27"/>
      <c r="AD8" s="26"/>
      <c r="AE8" s="27"/>
      <c r="AF8" s="27"/>
      <c r="AG8" s="27"/>
      <c r="AH8" s="16">
        <f t="shared" si="12"/>
        <v>0</v>
      </c>
    </row>
    <row r="9" spans="1:34" ht="13">
      <c r="A9" s="45" t="s">
        <v>43</v>
      </c>
      <c r="B9" s="44">
        <v>42451</v>
      </c>
      <c r="C9" s="5"/>
      <c r="D9" s="43" t="s">
        <v>57</v>
      </c>
      <c r="E9" s="4"/>
      <c r="F9" s="5"/>
      <c r="G9" s="10">
        <f t="shared" si="5"/>
        <v>352</v>
      </c>
      <c r="H9" s="10">
        <f>ROUND(PRODUCT(G9/6),0)</f>
        <v>59</v>
      </c>
      <c r="I9" s="10">
        <f>ROUND(PRODUCT(G9/COUNT(F4:F9)),0)</f>
        <v>88</v>
      </c>
      <c r="J9" s="36"/>
      <c r="K9" s="18">
        <f t="shared" si="6"/>
        <v>0.93402777777777779</v>
      </c>
      <c r="L9" s="40">
        <f t="shared" si="0"/>
        <v>0</v>
      </c>
      <c r="M9" s="46"/>
      <c r="N9" s="36"/>
      <c r="O9" s="18">
        <f t="shared" si="7"/>
        <v>1.0972222222222223</v>
      </c>
      <c r="P9" s="40">
        <f t="shared" si="1"/>
        <v>0</v>
      </c>
      <c r="Q9" s="18">
        <f t="shared" si="2"/>
        <v>0</v>
      </c>
      <c r="R9" s="18">
        <f t="shared" si="9"/>
        <v>0.16319444444444439</v>
      </c>
      <c r="S9" s="26"/>
      <c r="T9" s="26"/>
      <c r="U9" s="15">
        <f t="shared" si="10"/>
        <v>0</v>
      </c>
      <c r="V9" s="26"/>
      <c r="W9" s="15">
        <f t="shared" si="8"/>
        <v>2729</v>
      </c>
      <c r="X9" s="10">
        <f t="shared" si="3"/>
        <v>0</v>
      </c>
      <c r="Y9" s="15">
        <f t="shared" si="11"/>
        <v>2644</v>
      </c>
      <c r="Z9" s="15">
        <f t="shared" si="4"/>
        <v>0</v>
      </c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5" t="s">
        <v>44</v>
      </c>
      <c r="B10" s="44">
        <v>42452</v>
      </c>
      <c r="C10" s="5"/>
      <c r="D10" s="43" t="s">
        <v>57</v>
      </c>
      <c r="E10" s="4"/>
      <c r="F10" s="5"/>
      <c r="G10" s="10">
        <f t="shared" si="5"/>
        <v>352</v>
      </c>
      <c r="H10" s="10">
        <f>ROUND(PRODUCT(G10/7),0)</f>
        <v>50</v>
      </c>
      <c r="I10" s="10">
        <f>ROUND(PRODUCT(G10/COUNT(F4:F10)),0)</f>
        <v>88</v>
      </c>
      <c r="J10" s="36"/>
      <c r="K10" s="18">
        <f t="shared" si="6"/>
        <v>0.93402777777777779</v>
      </c>
      <c r="L10" s="40">
        <f t="shared" si="0"/>
        <v>0</v>
      </c>
      <c r="M10" s="46"/>
      <c r="N10" s="36"/>
      <c r="O10" s="18">
        <f t="shared" si="7"/>
        <v>1.0972222222222223</v>
      </c>
      <c r="P10" s="40">
        <f t="shared" si="1"/>
        <v>0</v>
      </c>
      <c r="Q10" s="18">
        <f t="shared" si="2"/>
        <v>0</v>
      </c>
      <c r="R10" s="18">
        <f t="shared" si="9"/>
        <v>0.16319444444444439</v>
      </c>
      <c r="S10" s="26"/>
      <c r="T10" s="26"/>
      <c r="U10" s="15">
        <f t="shared" si="10"/>
        <v>0</v>
      </c>
      <c r="V10" s="26"/>
      <c r="W10" s="15">
        <f t="shared" si="8"/>
        <v>2729</v>
      </c>
      <c r="X10" s="10">
        <f t="shared" si="3"/>
        <v>0</v>
      </c>
      <c r="Y10" s="15">
        <f t="shared" si="11"/>
        <v>2644</v>
      </c>
      <c r="Z10" s="15">
        <f t="shared" si="4"/>
        <v>0</v>
      </c>
      <c r="AA10" s="26"/>
      <c r="AB10" s="26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1" t="s">
        <v>45</v>
      </c>
      <c r="B11" s="44">
        <v>42453</v>
      </c>
      <c r="C11" s="5" t="s">
        <v>55</v>
      </c>
      <c r="D11" s="43" t="s">
        <v>59</v>
      </c>
      <c r="E11" s="4" t="s">
        <v>60</v>
      </c>
      <c r="F11" s="5">
        <v>86</v>
      </c>
      <c r="G11" s="10">
        <f t="shared" si="5"/>
        <v>438</v>
      </c>
      <c r="H11" s="10">
        <f>ROUND(PRODUCT(G11/8),0)</f>
        <v>55</v>
      </c>
      <c r="I11" s="10">
        <f>ROUND(PRODUCT(G11/COUNT(F4:F11)),0)</f>
        <v>88</v>
      </c>
      <c r="J11" s="36">
        <v>0.22638888888888889</v>
      </c>
      <c r="K11" s="18">
        <f t="shared" si="6"/>
        <v>1.1604166666666667</v>
      </c>
      <c r="L11" s="40">
        <f t="shared" si="0"/>
        <v>15.8</v>
      </c>
      <c r="M11" s="46">
        <v>52.5</v>
      </c>
      <c r="N11" s="36">
        <v>0.3125</v>
      </c>
      <c r="O11" s="18">
        <f t="shared" si="7"/>
        <v>1.4097222222222223</v>
      </c>
      <c r="P11" s="40">
        <f t="shared" si="1"/>
        <v>11.5</v>
      </c>
      <c r="Q11" s="18">
        <f t="shared" si="2"/>
        <v>8.611111111111111E-2</v>
      </c>
      <c r="R11" s="18">
        <f t="shared" si="9"/>
        <v>0.2493055555555555</v>
      </c>
      <c r="S11" s="26">
        <v>540</v>
      </c>
      <c r="T11" s="26">
        <v>604</v>
      </c>
      <c r="U11" s="15">
        <f t="shared" si="10"/>
        <v>64</v>
      </c>
      <c r="V11" s="26">
        <v>829</v>
      </c>
      <c r="W11" s="15">
        <f t="shared" si="8"/>
        <v>3558</v>
      </c>
      <c r="X11" s="10">
        <f t="shared" si="3"/>
        <v>765</v>
      </c>
      <c r="Y11" s="15">
        <f t="shared" si="11"/>
        <v>3409</v>
      </c>
      <c r="Z11" s="15">
        <f t="shared" si="4"/>
        <v>64</v>
      </c>
      <c r="AA11" s="26">
        <v>795</v>
      </c>
      <c r="AB11" s="26">
        <v>3</v>
      </c>
      <c r="AC11" s="27">
        <v>16</v>
      </c>
      <c r="AD11" s="26"/>
      <c r="AE11" s="27"/>
      <c r="AF11" s="27">
        <v>9</v>
      </c>
      <c r="AG11" s="27">
        <v>16</v>
      </c>
      <c r="AH11" s="16">
        <f t="shared" si="12"/>
        <v>7</v>
      </c>
    </row>
    <row r="12" spans="1:34" ht="13">
      <c r="A12" s="41" t="s">
        <v>46</v>
      </c>
      <c r="B12" s="44">
        <v>42454</v>
      </c>
      <c r="C12" s="5" t="s">
        <v>60</v>
      </c>
      <c r="D12" s="43" t="s">
        <v>61</v>
      </c>
      <c r="E12" s="4" t="s">
        <v>62</v>
      </c>
      <c r="F12" s="5">
        <v>78</v>
      </c>
      <c r="G12" s="10">
        <f>SUM(G11,F12)</f>
        <v>516</v>
      </c>
      <c r="H12" s="10">
        <f>ROUND(PRODUCT(G12/9),0)</f>
        <v>57</v>
      </c>
      <c r="I12" s="10">
        <f>ROUND(PRODUCT(G12/COUNT(F4:F12)),0)</f>
        <v>86</v>
      </c>
      <c r="J12" s="36">
        <v>0.20833333333333334</v>
      </c>
      <c r="K12" s="18">
        <f>SUM(J12,K11)</f>
        <v>1.3687499999999999</v>
      </c>
      <c r="L12" s="40">
        <f>IF(F12=0,0,ROUND(PRODUCT(F12/SUM(HOUR(J12),PRODUCT(MINUTE(J12)/60))),1))</f>
        <v>15.6</v>
      </c>
      <c r="M12" s="46">
        <v>48</v>
      </c>
      <c r="N12" s="36">
        <v>0.29166666666666669</v>
      </c>
      <c r="O12" s="18">
        <f>SUM(N12,O11)</f>
        <v>1.7013888888888891</v>
      </c>
      <c r="P12" s="40">
        <f>IF(F12=0,0,ROUND(PRODUCT(F12/SUM(HOUR(N12),PRODUCT(MINUTE(N12)/60))),1))</f>
        <v>11.1</v>
      </c>
      <c r="Q12" s="18">
        <f>SUM(N12,-J12)</f>
        <v>8.3333333333333343E-2</v>
      </c>
      <c r="R12" s="18">
        <f>SUM(Q12,R11)</f>
        <v>0.33263888888888882</v>
      </c>
      <c r="S12" s="26">
        <v>604</v>
      </c>
      <c r="T12" s="26">
        <v>410</v>
      </c>
      <c r="U12" s="15">
        <f>SUM(-S12,T12)</f>
        <v>-194</v>
      </c>
      <c r="V12" s="26">
        <v>337</v>
      </c>
      <c r="W12" s="15">
        <f>SUM(W11,V12)</f>
        <v>3895</v>
      </c>
      <c r="X12" s="26">
        <f t="shared" si="3"/>
        <v>531</v>
      </c>
      <c r="Y12" s="15">
        <f t="shared" si="11"/>
        <v>3940</v>
      </c>
      <c r="Z12" s="15">
        <f t="shared" si="4"/>
        <v>-194</v>
      </c>
      <c r="AA12" s="26">
        <v>604</v>
      </c>
      <c r="AB12" s="26">
        <v>3</v>
      </c>
      <c r="AC12" s="27">
        <v>12</v>
      </c>
      <c r="AD12" s="26"/>
      <c r="AE12" s="27"/>
      <c r="AF12" s="27">
        <v>6</v>
      </c>
      <c r="AG12" s="27">
        <v>11</v>
      </c>
      <c r="AH12" s="16">
        <f>SUM(AG12,-AF12)</f>
        <v>5</v>
      </c>
    </row>
    <row r="13" spans="1:34" ht="13">
      <c r="A13" s="43" t="s">
        <v>5</v>
      </c>
      <c r="B13" s="44">
        <v>42455</v>
      </c>
      <c r="C13" s="5" t="s">
        <v>62</v>
      </c>
      <c r="D13" s="43" t="s">
        <v>66</v>
      </c>
      <c r="E13" s="4" t="s">
        <v>64</v>
      </c>
      <c r="F13" s="5">
        <v>83</v>
      </c>
      <c r="G13" s="10">
        <f>SUM(G12,F13)</f>
        <v>599</v>
      </c>
      <c r="H13" s="10">
        <f>ROUND(PRODUCT(G13/10),0)</f>
        <v>60</v>
      </c>
      <c r="I13" s="10">
        <f>ROUND(PRODUCT(G13/COUNT(F4:F13)),0)</f>
        <v>86</v>
      </c>
      <c r="J13" s="36">
        <v>0.24444444444444446</v>
      </c>
      <c r="K13" s="18">
        <f>SUM(J13,K12)</f>
        <v>1.6131944444444444</v>
      </c>
      <c r="L13" s="40">
        <f>IF(F13=0,0,ROUND(PRODUCT(F13/SUM(HOUR(J13),PRODUCT(MINUTE(J13)/60))),1))</f>
        <v>14.1</v>
      </c>
      <c r="M13" s="46">
        <v>55.5</v>
      </c>
      <c r="N13" s="36">
        <v>0.33333333333333331</v>
      </c>
      <c r="O13" s="18">
        <f>SUM(N13,O12)</f>
        <v>2.0347222222222223</v>
      </c>
      <c r="P13" s="40">
        <f>IF(F13=0,0,ROUND(PRODUCT(F13/SUM(HOUR(N13),PRODUCT(MINUTE(N13)/60))),1))</f>
        <v>10.4</v>
      </c>
      <c r="Q13" s="18">
        <f>SUM(N13,-J13)</f>
        <v>8.8888888888888851E-2</v>
      </c>
      <c r="R13" s="18">
        <f>SUM(Q13,R12)</f>
        <v>0.42152777777777767</v>
      </c>
      <c r="S13" s="26">
        <v>410</v>
      </c>
      <c r="T13" s="26">
        <v>716</v>
      </c>
      <c r="U13" s="15">
        <f>SUM(-S13,T13)</f>
        <v>306</v>
      </c>
      <c r="V13" s="50">
        <v>815</v>
      </c>
      <c r="W13" s="15">
        <f>SUM(W12,V13)</f>
        <v>4710</v>
      </c>
      <c r="X13" s="50">
        <f t="shared" si="3"/>
        <v>509</v>
      </c>
      <c r="Y13" s="15">
        <f t="shared" si="11"/>
        <v>4449</v>
      </c>
      <c r="Z13" s="15">
        <f t="shared" si="4"/>
        <v>306</v>
      </c>
      <c r="AA13" s="50">
        <v>791</v>
      </c>
      <c r="AB13" s="50">
        <v>4</v>
      </c>
      <c r="AC13" s="27">
        <v>15</v>
      </c>
      <c r="AD13" s="26"/>
      <c r="AE13" s="27"/>
      <c r="AF13" s="27">
        <v>9</v>
      </c>
      <c r="AG13" s="27">
        <v>19</v>
      </c>
      <c r="AH13" s="16">
        <f>SUM(AG13,-AF13)</f>
        <v>10</v>
      </c>
    </row>
    <row r="14" spans="1:34" ht="13">
      <c r="A14" s="43" t="s">
        <v>7</v>
      </c>
      <c r="B14" s="44">
        <v>42456</v>
      </c>
      <c r="C14" s="5" t="s">
        <v>64</v>
      </c>
      <c r="D14" s="43" t="s">
        <v>65</v>
      </c>
      <c r="E14" s="4" t="s">
        <v>63</v>
      </c>
      <c r="F14" s="5">
        <v>134</v>
      </c>
      <c r="G14" s="10">
        <f>SUM(G13,F14)</f>
        <v>733</v>
      </c>
      <c r="H14" s="10">
        <f>ROUND(PRODUCT(G14/11),0)</f>
        <v>67</v>
      </c>
      <c r="I14" s="10">
        <f>ROUND(PRODUCT(G14/COUNT(F4:F14)),0)</f>
        <v>92</v>
      </c>
      <c r="J14" s="36">
        <v>0.32291666666666669</v>
      </c>
      <c r="K14" s="18">
        <f>SUM(J14,K13)</f>
        <v>1.9361111111111111</v>
      </c>
      <c r="L14" s="40">
        <f>IF(F14=0,0,ROUND(PRODUCT(F14/SUM(HOUR(J14),PRODUCT(MINUTE(J14)/60))),1))</f>
        <v>17.3</v>
      </c>
      <c r="M14" s="46">
        <v>60</v>
      </c>
      <c r="N14" s="36">
        <v>0.45833333333333331</v>
      </c>
      <c r="O14" s="18">
        <f>SUM(N14,O13)</f>
        <v>2.4930555555555558</v>
      </c>
      <c r="P14" s="40">
        <f>IF(F14=0,0,ROUND(PRODUCT(F14/SUM(HOUR(N14),PRODUCT(MINUTE(N14)/60))),1))</f>
        <v>12.2</v>
      </c>
      <c r="Q14" s="18">
        <f>SUM(N14,-J14)</f>
        <v>0.13541666666666663</v>
      </c>
      <c r="R14" s="18">
        <f>SUM(Q14,R13)</f>
        <v>0.55694444444444424</v>
      </c>
      <c r="S14" s="26">
        <v>716</v>
      </c>
      <c r="T14" s="26">
        <v>400</v>
      </c>
      <c r="U14" s="15">
        <f>SUM(-S14,T14)</f>
        <v>-316</v>
      </c>
      <c r="V14" s="51">
        <v>811</v>
      </c>
      <c r="W14" s="15">
        <f>SUM(W13,V14)</f>
        <v>5521</v>
      </c>
      <c r="X14" s="26">
        <f t="shared" si="3"/>
        <v>1127</v>
      </c>
      <c r="Y14" s="15">
        <f t="shared" si="11"/>
        <v>5576</v>
      </c>
      <c r="Z14" s="15">
        <f t="shared" si="4"/>
        <v>-316</v>
      </c>
      <c r="AA14" s="26">
        <v>760</v>
      </c>
      <c r="AB14" s="26">
        <v>3</v>
      </c>
      <c r="AC14" s="27">
        <v>15</v>
      </c>
      <c r="AD14" s="26"/>
      <c r="AE14" s="27"/>
      <c r="AF14" s="27">
        <v>7</v>
      </c>
      <c r="AG14" s="27">
        <v>13</v>
      </c>
      <c r="AH14" s="16">
        <f>SUM(AG14,-AF14)</f>
        <v>6</v>
      </c>
    </row>
    <row r="15" spans="1:34" ht="13">
      <c r="A15" s="43" t="s">
        <v>35</v>
      </c>
      <c r="B15" s="44">
        <v>42457</v>
      </c>
      <c r="C15" s="5" t="s">
        <v>63</v>
      </c>
      <c r="D15" s="43" t="s">
        <v>67</v>
      </c>
      <c r="E15" s="4" t="s">
        <v>58</v>
      </c>
      <c r="F15" s="5">
        <v>59</v>
      </c>
      <c r="G15" s="10">
        <f>SUM(G14,F15)</f>
        <v>792</v>
      </c>
      <c r="H15" s="10">
        <f>ROUND(PRODUCT(G15/12),0)</f>
        <v>66</v>
      </c>
      <c r="I15" s="10">
        <f>ROUND(PRODUCT(G15/COUNT(F4:F15)),0)</f>
        <v>88</v>
      </c>
      <c r="J15" s="36">
        <v>0.15277777777777776</v>
      </c>
      <c r="K15" s="18">
        <f>SUM(J15,K14)</f>
        <v>2.088888888888889</v>
      </c>
      <c r="L15" s="40">
        <f>IF(F15=0,0,ROUND(PRODUCT(F15/SUM(HOUR(J15),PRODUCT(MINUTE(J15)/60))),1))</f>
        <v>16.100000000000001</v>
      </c>
      <c r="M15" s="46">
        <v>54</v>
      </c>
      <c r="N15" s="36">
        <v>0.375</v>
      </c>
      <c r="O15" s="18">
        <f>SUM(N15,O14)</f>
        <v>2.8680555555555558</v>
      </c>
      <c r="P15" s="40">
        <f>IF(F15=0,0,ROUND(PRODUCT(F15/SUM(HOUR(N15),PRODUCT(MINUTE(N15)/60))),1))</f>
        <v>6.6</v>
      </c>
      <c r="Q15" s="18">
        <f>SUM(N15,-J15)</f>
        <v>0.22222222222222224</v>
      </c>
      <c r="R15" s="18">
        <f>SUM(Q15,R14)</f>
        <v>0.77916666666666645</v>
      </c>
      <c r="S15" s="26">
        <v>400</v>
      </c>
      <c r="T15" s="26">
        <v>280</v>
      </c>
      <c r="U15" s="15">
        <f>SUM(-S15,T15)</f>
        <v>-120</v>
      </c>
      <c r="V15" s="26">
        <v>307</v>
      </c>
      <c r="W15" s="15">
        <f>SUM(W14,V15)</f>
        <v>5828</v>
      </c>
      <c r="X15" s="26">
        <f t="shared" si="3"/>
        <v>427</v>
      </c>
      <c r="Y15" s="15">
        <f t="shared" si="11"/>
        <v>6003</v>
      </c>
      <c r="Z15" s="15">
        <f t="shared" si="4"/>
        <v>-120</v>
      </c>
      <c r="AA15" s="26">
        <v>407</v>
      </c>
      <c r="AB15" s="26">
        <v>3</v>
      </c>
      <c r="AC15" s="27">
        <v>13</v>
      </c>
      <c r="AD15" s="26"/>
      <c r="AE15" s="27"/>
      <c r="AF15" s="27">
        <v>10</v>
      </c>
      <c r="AG15" s="27">
        <v>18</v>
      </c>
      <c r="AH15" s="16">
        <f>SUM(AG15,-AF15)</f>
        <v>8</v>
      </c>
    </row>
    <row r="16" spans="1:34" ht="13">
      <c r="A16" s="28" t="s">
        <v>6</v>
      </c>
      <c r="B16" s="59"/>
      <c r="C16" s="60"/>
      <c r="D16" s="60"/>
      <c r="E16" s="61"/>
      <c r="F16" s="29">
        <f>SUM(F4:F15)</f>
        <v>792</v>
      </c>
      <c r="G16" s="19">
        <f>SUM(G15)</f>
        <v>792</v>
      </c>
      <c r="H16" s="19">
        <f>SUM(H15)</f>
        <v>66</v>
      </c>
      <c r="I16" s="19">
        <f>SUM(I15)</f>
        <v>88</v>
      </c>
      <c r="J16" s="20">
        <f>SUM(J4:J15)</f>
        <v>2.088888888888889</v>
      </c>
      <c r="K16" s="34">
        <f>F16/SUM(HOUR(J16)+(ROUNDDOWN(J16,0)*24),PRODUCT(MINUTE(J16)/60))</f>
        <v>15.797872340425531</v>
      </c>
      <c r="L16" s="39">
        <f>SUM(L4:L15)/COUNT(F4:F15)</f>
        <v>15.866666666666665</v>
      </c>
      <c r="M16" s="42">
        <f>PRODUCT(SUM(M4:M15),1/COUNT(M4:M15))</f>
        <v>50.888888888888886</v>
      </c>
      <c r="N16" s="20">
        <f>SUM(N4:N15)</f>
        <v>2.8680555555555558</v>
      </c>
      <c r="O16" s="34">
        <f>F16/SUM(HOUR(N16)+(ROUNDDOWN(N16,0)*24),PRODUCT(MINUTE(N16)/60))</f>
        <v>11.506053268765134</v>
      </c>
      <c r="P16" s="39">
        <f>SUM(P4:P15)/COUNT(F4:F15)</f>
        <v>11.855555555555556</v>
      </c>
      <c r="Q16" s="20">
        <f>SUM(Q4:Q15)</f>
        <v>0.77916666666666645</v>
      </c>
      <c r="R16" s="19"/>
      <c r="S16" s="19">
        <f>ROUND(SUM(S4:S15)/COUNT(S4:S15),0)</f>
        <v>556</v>
      </c>
      <c r="T16" s="19">
        <f>ROUND(SUM(T4:T15)/COUNT(T4:T15),0)</f>
        <v>536</v>
      </c>
      <c r="U16" s="21">
        <f>SUM(U4:U15)</f>
        <v>-175</v>
      </c>
      <c r="V16" s="19">
        <f>ROUND(SUM(V4:V15)/COUNT(V4:V15),0)</f>
        <v>648</v>
      </c>
      <c r="W16" s="19">
        <f>SUM(W15)</f>
        <v>5828</v>
      </c>
      <c r="X16" s="19">
        <f>ROUND(SUM(X4:X15)/COUNT(V4:V15),0)</f>
        <v>667</v>
      </c>
      <c r="Y16" s="19">
        <f>SUM(Y15)</f>
        <v>6003</v>
      </c>
      <c r="Z16" s="21">
        <f>SUM(Z4:Z15)</f>
        <v>-175</v>
      </c>
      <c r="AA16" s="19">
        <f>ROUND(SUM(AA4:AA15)/COUNT(AA4:AA15),0)</f>
        <v>792</v>
      </c>
      <c r="AB16" s="33">
        <f t="shared" ref="AB16:AG16" si="13">SUM(AB4:AB15)/COUNT(AB4:AB15)</f>
        <v>3.1111111111111112</v>
      </c>
      <c r="AC16" s="33">
        <f t="shared" si="13"/>
        <v>13.888888888888889</v>
      </c>
      <c r="AD16" s="33" t="e">
        <f t="shared" si="13"/>
        <v>#DIV/0!</v>
      </c>
      <c r="AE16" s="33" t="e">
        <f t="shared" si="13"/>
        <v>#DIV/0!</v>
      </c>
      <c r="AF16" s="33">
        <f t="shared" si="13"/>
        <v>7.333333333333333</v>
      </c>
      <c r="AG16" s="33">
        <f t="shared" si="13"/>
        <v>17.222222222222221</v>
      </c>
      <c r="AH16" s="33">
        <f>SUM(AH4:AH15)/COUNT(AG4:AG15)</f>
        <v>9.8888888888888893</v>
      </c>
    </row>
    <row r="17" spans="4:27" ht="13">
      <c r="Q17" s="10"/>
      <c r="R17" s="10"/>
      <c r="S17" s="10"/>
      <c r="W17" s="15"/>
      <c r="Y17" s="15"/>
    </row>
    <row r="18" spans="4:27" ht="13">
      <c r="O18" s="10"/>
      <c r="P18" s="10"/>
      <c r="Q18" s="10"/>
      <c r="R18" s="30"/>
      <c r="S18" s="10"/>
      <c r="T18" s="10"/>
      <c r="U18" s="10"/>
      <c r="V18" s="10"/>
      <c r="W18" s="15"/>
      <c r="X18" s="10"/>
      <c r="Y18" s="15"/>
      <c r="Z18" s="10"/>
      <c r="AA18" s="10"/>
    </row>
    <row r="19" spans="4:27" ht="13">
      <c r="F19" s="10"/>
      <c r="N19" s="38"/>
      <c r="O19" s="10"/>
      <c r="P19" s="10"/>
      <c r="Q19" s="37"/>
      <c r="R19" s="37"/>
      <c r="S19" s="10"/>
      <c r="T19" s="10"/>
      <c r="U19" s="10"/>
      <c r="V19" s="10"/>
      <c r="W19" s="10"/>
      <c r="X19" s="10"/>
      <c r="Y19" s="10"/>
      <c r="Z19" s="10"/>
      <c r="AA19" s="10"/>
    </row>
    <row r="20" spans="4:27" ht="13">
      <c r="D20" s="10"/>
      <c r="E20" s="10"/>
      <c r="F20" s="47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37"/>
      <c r="R20" s="37"/>
      <c r="S20" s="10"/>
      <c r="T20" s="10"/>
      <c r="U20" s="10"/>
      <c r="V20" s="10"/>
      <c r="W20" s="10"/>
      <c r="X20" s="10"/>
      <c r="Y20" s="10"/>
      <c r="Z20" s="10"/>
      <c r="AA20" s="10"/>
    </row>
    <row r="21" spans="4:27" ht="13">
      <c r="D21" s="10"/>
      <c r="E21" s="10"/>
      <c r="F21" s="4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37"/>
      <c r="S21" s="10"/>
      <c r="T21" s="10"/>
      <c r="U21" s="10"/>
      <c r="V21" s="10"/>
      <c r="W21" s="10"/>
      <c r="X21" s="10"/>
      <c r="Y21" s="10"/>
      <c r="Z21" s="10"/>
      <c r="AA21" s="10"/>
    </row>
    <row r="22" spans="4:27">
      <c r="D22" s="10"/>
      <c r="E22" s="10"/>
      <c r="F22" s="4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4:27">
      <c r="D23" s="10"/>
      <c r="E23" s="10"/>
      <c r="F23" s="47"/>
      <c r="G23" s="10"/>
      <c r="H23" s="10"/>
      <c r="I23" s="10"/>
      <c r="J23" s="10"/>
      <c r="K23" s="10"/>
      <c r="L23" s="48"/>
      <c r="M23" s="10"/>
      <c r="N23" s="10"/>
      <c r="O23" s="10"/>
      <c r="P23" s="10"/>
      <c r="Q23" s="31"/>
      <c r="R23" s="10"/>
      <c r="S23" s="31"/>
      <c r="T23" s="10"/>
      <c r="U23" s="10"/>
    </row>
    <row r="24" spans="4:27">
      <c r="D24" s="10"/>
      <c r="E24" s="10"/>
      <c r="F24" s="47"/>
      <c r="G24" s="10"/>
      <c r="H24" s="10"/>
      <c r="I24" s="10"/>
      <c r="J24" s="10"/>
      <c r="K24" s="10"/>
      <c r="L24" s="48"/>
      <c r="M24" s="10"/>
      <c r="N24" s="10"/>
      <c r="O24" s="10"/>
      <c r="P24" s="10"/>
      <c r="Q24" s="31"/>
      <c r="R24" s="10"/>
      <c r="S24" s="31"/>
      <c r="T24" s="10"/>
      <c r="U24" s="10"/>
    </row>
    <row r="25" spans="4:27">
      <c r="D25" s="10"/>
      <c r="E25" s="10"/>
      <c r="F25" s="47"/>
      <c r="G25" s="10"/>
      <c r="H25" s="10"/>
      <c r="I25" s="10"/>
      <c r="J25" s="10"/>
      <c r="K25" s="10"/>
      <c r="L25" s="48"/>
      <c r="M25" s="10"/>
      <c r="N25" s="10"/>
      <c r="O25" s="10"/>
      <c r="P25" s="10"/>
      <c r="Q25" s="31"/>
      <c r="R25" s="10"/>
      <c r="S25" s="31"/>
      <c r="T25" s="10"/>
      <c r="U25" s="10"/>
    </row>
    <row r="26" spans="4:27">
      <c r="D26" s="10"/>
      <c r="E26" s="10"/>
      <c r="F26" s="47"/>
      <c r="G26" s="10"/>
      <c r="H26" s="10"/>
      <c r="I26" s="10"/>
      <c r="J26" s="10"/>
      <c r="K26" s="10"/>
      <c r="L26" s="48"/>
      <c r="M26" s="10"/>
      <c r="N26" s="10"/>
      <c r="O26" s="10"/>
      <c r="P26" s="10"/>
      <c r="Q26" s="32"/>
      <c r="R26" s="10"/>
      <c r="S26" s="31"/>
      <c r="T26" s="10"/>
      <c r="U26" s="10"/>
    </row>
    <row r="27" spans="4:27">
      <c r="D27" s="10"/>
      <c r="E27" s="10"/>
      <c r="F27" s="47"/>
      <c r="G27" s="10"/>
      <c r="H27" s="10"/>
      <c r="I27" s="10"/>
      <c r="J27" s="10"/>
      <c r="K27" s="10"/>
      <c r="L27" s="48"/>
      <c r="M27" s="10"/>
      <c r="N27" s="10"/>
      <c r="O27" s="10"/>
      <c r="P27" s="10"/>
      <c r="Q27" s="32"/>
      <c r="R27" s="10"/>
      <c r="S27" s="31"/>
      <c r="T27" s="10"/>
      <c r="U27" s="10"/>
    </row>
    <row r="28" spans="4:27">
      <c r="D28" s="10"/>
      <c r="E28" s="10"/>
      <c r="F28" s="47"/>
      <c r="G28" s="10"/>
      <c r="H28" s="10"/>
      <c r="I28" s="10"/>
      <c r="J28" s="10"/>
      <c r="K28" s="10"/>
      <c r="L28" s="48"/>
      <c r="M28" s="10"/>
      <c r="N28" s="10"/>
      <c r="O28" s="10"/>
      <c r="P28" s="10"/>
      <c r="Q28" s="32"/>
      <c r="R28" s="10"/>
      <c r="S28" s="31"/>
      <c r="T28" s="10"/>
      <c r="U28" s="10"/>
    </row>
    <row r="29" spans="4:27">
      <c r="D29" s="10"/>
      <c r="E29" s="10"/>
      <c r="F29" s="47"/>
      <c r="G29" s="10"/>
      <c r="H29" s="10"/>
      <c r="I29" s="10"/>
      <c r="J29" s="10"/>
      <c r="K29" s="10"/>
      <c r="L29" s="48"/>
      <c r="M29" s="10"/>
      <c r="N29" s="10"/>
      <c r="O29" s="10"/>
      <c r="P29" s="10"/>
      <c r="Q29" s="31"/>
      <c r="R29" s="10"/>
      <c r="S29" s="31"/>
      <c r="T29" s="10"/>
      <c r="U29" s="10"/>
    </row>
    <row r="30" spans="4:27">
      <c r="D30" s="10"/>
      <c r="E30" s="10"/>
      <c r="F30" s="47"/>
      <c r="G30" s="10"/>
      <c r="H30" s="10"/>
      <c r="I30" s="10"/>
      <c r="J30" s="10"/>
      <c r="K30" s="10"/>
      <c r="L30" s="48"/>
      <c r="M30" s="10"/>
      <c r="N30" s="10"/>
      <c r="O30" s="10"/>
      <c r="P30" s="10"/>
      <c r="Q30" s="32"/>
      <c r="R30" s="10"/>
      <c r="S30" s="31"/>
      <c r="T30" s="10"/>
      <c r="U30" s="10"/>
    </row>
    <row r="31" spans="4:27">
      <c r="D31" s="10"/>
      <c r="E31" s="10"/>
      <c r="F31" s="47"/>
      <c r="G31" s="10"/>
      <c r="H31" s="10"/>
      <c r="I31" s="10"/>
      <c r="J31" s="10"/>
      <c r="K31" s="10"/>
      <c r="L31" s="48"/>
      <c r="M31" s="10"/>
      <c r="N31" s="10"/>
      <c r="O31" s="10"/>
      <c r="P31" s="10"/>
      <c r="Q31" s="31"/>
      <c r="R31" s="10"/>
      <c r="S31" s="31"/>
      <c r="T31" s="10"/>
      <c r="U31" s="10"/>
    </row>
    <row r="32" spans="4:27">
      <c r="D32" s="10"/>
      <c r="E32" s="10"/>
      <c r="F32" s="49"/>
      <c r="G32" s="10"/>
      <c r="H32" s="10"/>
      <c r="I32" s="10"/>
      <c r="J32" s="10"/>
      <c r="K32" s="10"/>
      <c r="L32" s="48"/>
      <c r="M32" s="10"/>
      <c r="N32" s="10"/>
      <c r="O32" s="10"/>
      <c r="P32" s="10"/>
      <c r="Q32" s="31"/>
      <c r="R32" s="10"/>
      <c r="S32" s="31"/>
      <c r="T32" s="10"/>
      <c r="U32" s="10"/>
    </row>
    <row r="33" spans="4:21">
      <c r="D33" s="10"/>
      <c r="E33" s="10"/>
      <c r="F33" s="47"/>
      <c r="G33" s="10"/>
      <c r="H33" s="10"/>
      <c r="I33" s="10"/>
      <c r="J33" s="10"/>
      <c r="K33" s="10"/>
      <c r="L33" s="48"/>
      <c r="M33" s="10"/>
      <c r="N33" s="10"/>
      <c r="O33" s="10"/>
      <c r="P33" s="10"/>
      <c r="Q33" s="32"/>
      <c r="R33" s="10"/>
      <c r="S33" s="31"/>
      <c r="T33" s="10"/>
      <c r="U33" s="10"/>
    </row>
    <row r="34" spans="4:21">
      <c r="D34" s="10"/>
      <c r="E34" s="10"/>
      <c r="F34" s="47"/>
      <c r="G34" s="10"/>
      <c r="H34" s="10"/>
      <c r="I34" s="10"/>
      <c r="J34" s="10"/>
      <c r="K34" s="10"/>
      <c r="L34" s="48"/>
      <c r="M34" s="10"/>
      <c r="N34" s="10"/>
      <c r="O34" s="10"/>
      <c r="P34" s="10"/>
      <c r="Q34" s="32"/>
      <c r="R34" s="10"/>
      <c r="S34" s="31"/>
      <c r="T34" s="10"/>
      <c r="U34" s="10"/>
    </row>
    <row r="35" spans="4:21">
      <c r="D35" s="10"/>
      <c r="E35" s="10"/>
      <c r="F35" s="47"/>
      <c r="G35" s="10"/>
      <c r="H35" s="10"/>
      <c r="I35" s="10"/>
      <c r="J35" s="10"/>
      <c r="K35" s="10"/>
      <c r="L35" s="48"/>
      <c r="M35" s="10"/>
      <c r="N35" s="10"/>
      <c r="O35" s="10"/>
      <c r="P35" s="10"/>
      <c r="Q35" s="32"/>
      <c r="R35" s="10"/>
      <c r="S35" s="31"/>
      <c r="T35" s="10"/>
      <c r="U35" s="10"/>
    </row>
    <row r="36" spans="4:21">
      <c r="D36" s="10"/>
      <c r="E36" s="10"/>
      <c r="F36" s="47"/>
      <c r="G36" s="10"/>
      <c r="H36" s="10"/>
      <c r="I36" s="10"/>
      <c r="J36" s="10"/>
      <c r="K36" s="10"/>
      <c r="L36" s="48"/>
      <c r="M36" s="10"/>
      <c r="N36" s="10"/>
      <c r="O36" s="10"/>
      <c r="P36" s="10"/>
      <c r="Q36" s="31"/>
      <c r="R36" s="10"/>
      <c r="S36" s="31"/>
      <c r="T36" s="10"/>
      <c r="U36" s="10"/>
    </row>
    <row r="37" spans="4:21">
      <c r="D37" s="10"/>
      <c r="E37" s="10"/>
      <c r="F37" s="47"/>
      <c r="G37" s="10"/>
      <c r="H37" s="10"/>
      <c r="I37" s="10"/>
      <c r="J37" s="10"/>
      <c r="K37" s="10"/>
      <c r="L37" s="48"/>
      <c r="M37" s="10"/>
      <c r="N37" s="10"/>
      <c r="O37" s="10"/>
      <c r="P37" s="10"/>
      <c r="Q37" s="32"/>
      <c r="R37" s="10"/>
      <c r="S37" s="31"/>
      <c r="T37" s="10"/>
      <c r="U37" s="10"/>
    </row>
    <row r="38" spans="4:21">
      <c r="D38" s="10"/>
      <c r="E38" s="10"/>
      <c r="F38" s="47"/>
      <c r="G38" s="10"/>
      <c r="H38" s="10"/>
      <c r="I38" s="10"/>
      <c r="J38" s="10"/>
      <c r="K38" s="10"/>
      <c r="L38" s="48"/>
      <c r="M38" s="10"/>
      <c r="N38" s="10"/>
      <c r="O38" s="10"/>
      <c r="P38" s="10"/>
      <c r="Q38" s="31"/>
      <c r="R38" s="10"/>
      <c r="S38" s="31"/>
      <c r="T38" s="10"/>
      <c r="U38" s="10"/>
    </row>
    <row r="39" spans="4:21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4:21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</sheetData>
  <mergeCells count="4">
    <mergeCell ref="A1:F1"/>
    <mergeCell ref="A2:F2"/>
    <mergeCell ref="G1:AH1"/>
    <mergeCell ref="B16:E1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92EF-CFE4-430D-9C32-B14548A3138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EF39-B946-416D-BA62-6C3B3F706D3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2025-11-12T20:16:55Z</dcterms:modified>
</cp:coreProperties>
</file>