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C01F3423-FCB4-43D4-921B-630B4B13E64F}" xr6:coauthVersionLast="47" xr6:coauthVersionMax="47" xr10:uidLastSave="{00000000-0000-0000-0000-000000000000}"/>
  <bookViews>
    <workbookView xWindow="-110" yWindow="-110" windowWidth="19420" windowHeight="10420" xr2:uid="{F88D9984-FCB7-4D96-8C58-4D7F2B6BD73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P4" i="1"/>
  <c r="P12" i="1" s="1"/>
  <c r="Q4" i="1"/>
  <c r="R4" i="1" s="1"/>
  <c r="R5" i="1" s="1"/>
  <c r="R6" i="1" s="1"/>
  <c r="R7" i="1" s="1"/>
  <c r="R8" i="1" s="1"/>
  <c r="U4" i="1"/>
  <c r="W4" i="1"/>
  <c r="X4" i="1"/>
  <c r="Y4" i="1"/>
  <c r="Z4" i="1"/>
  <c r="AH4" i="1"/>
  <c r="AH12" i="1" s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X5" i="1"/>
  <c r="Y5" i="1"/>
  <c r="Z5" i="1"/>
  <c r="AH5" i="1"/>
  <c r="K6" i="1"/>
  <c r="K7" i="1" s="1"/>
  <c r="K8" i="1" s="1"/>
  <c r="K9" i="1" s="1"/>
  <c r="K10" i="1" s="1"/>
  <c r="K11" i="1" s="1"/>
  <c r="L6" i="1"/>
  <c r="P6" i="1"/>
  <c r="Q6" i="1"/>
  <c r="U6" i="1"/>
  <c r="U12" i="1" s="1"/>
  <c r="X6" i="1"/>
  <c r="Y6" i="1"/>
  <c r="Y7" i="1" s="1"/>
  <c r="Y8" i="1" s="1"/>
  <c r="Y9" i="1" s="1"/>
  <c r="Y10" i="1" s="1"/>
  <c r="Y11" i="1" s="1"/>
  <c r="Y12" i="1" s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L12" i="1" s="1"/>
  <c r="P9" i="1"/>
  <c r="Q9" i="1"/>
  <c r="R9" i="1" s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J12" i="1"/>
  <c r="K12" i="1"/>
  <c r="M12" i="1"/>
  <c r="N12" i="1"/>
  <c r="O12" i="1"/>
  <c r="S12" i="1"/>
  <c r="T12" i="1"/>
  <c r="V12" i="1"/>
  <c r="AA12" i="1"/>
  <c r="AB12" i="1"/>
  <c r="AC12" i="1"/>
  <c r="AD12" i="1"/>
  <c r="AE12" i="1"/>
  <c r="AF12" i="1"/>
  <c r="AG12" i="1"/>
  <c r="R10" i="1" l="1"/>
  <c r="R11" i="1" s="1"/>
  <c r="Z12" i="1"/>
  <c r="G6" i="1"/>
  <c r="Q12" i="1"/>
  <c r="I4" i="1"/>
  <c r="X12" i="1"/>
  <c r="I5" i="1"/>
  <c r="I6" i="1" l="1"/>
  <c r="H6" i="1"/>
  <c r="G7" i="1"/>
  <c r="I7" i="1" l="1"/>
  <c r="H7" i="1"/>
  <c r="G8" i="1"/>
  <c r="G9" i="1" l="1"/>
  <c r="I8" i="1"/>
  <c r="H8" i="1"/>
  <c r="G10" i="1" l="1"/>
  <c r="H9" i="1"/>
  <c r="I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<sst xmlns="http://schemas.openxmlformats.org/spreadsheetml/2006/main" count="68" uniqueCount="60">
  <si>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</si>
  <si>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</si>
  <si>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</si>
  <si>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</si>
  <si>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</si>
  <si>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</si>
  <si>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</si>
  <si>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</si>
  <si>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</si>
  <si>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</si>
  <si>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</si>
  <si>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</si>
  <si>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</si>
  <si>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</si>
  <si>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</si>
  <si>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</si>
  <si>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</si>
  <si>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</si>
  <si>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</si>
  <si>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</si>
  <si>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</si>
  <si>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</si>
  <si>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</si>
  <si>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</si>
  <si>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</si>
  <si>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</si>
  <si>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</si>
  <si>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</si>
  <si>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</si>
  <si>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</si>
  <si>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</si>
  <si>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</si>
  <si>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</si>
  <si>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</si>
  <si>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</si>
  <si>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</si>
  <si>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</si>
  <si>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</si>
  <si>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</si>
  <si>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</si>
  <si>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</si>
  <si>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</si>
  <si>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Salzburg</t>
  </si>
  <si>
    <t>Salzach - Bischofshofen</t>
  </si>
  <si>
    <t>Zell am See</t>
  </si>
  <si>
    <t>Saalfelden</t>
  </si>
  <si>
    <t>Traunreut</t>
  </si>
  <si>
    <t>Wasserburg am Inn</t>
  </si>
  <si>
    <t>Mühldorf am Inn</t>
  </si>
  <si>
    <t>Altötting - Burghausen - Marktl am Inn</t>
  </si>
  <si>
    <t>Simbach am Inn</t>
  </si>
  <si>
    <t>Passau</t>
  </si>
  <si>
    <t>Grenze Ö/D - Tittmoning - Trostberg</t>
  </si>
  <si>
    <t>Grenze D/Ö - Braunau am Inn - Grenze Ö/D</t>
  </si>
  <si>
    <t>x</t>
  </si>
  <si>
    <t>Grenze Ö/D - Bad Reichenhall - Grenze D/Ö</t>
  </si>
  <si>
    <t>St. Johann i. P.</t>
  </si>
  <si>
    <t>Salzburg - Zell am See - Salzburg - Passau (2.-9.4.2016)</t>
  </si>
  <si>
    <r>
      <t xml:space="preserve">Statistik </t>
    </r>
    <r>
      <rPr>
        <b/>
        <sz val="20"/>
        <rFont val="Arial"/>
        <family val="2"/>
      </rPr>
      <t>Salzburg - Zell am See - Salzburg - Passau (2.-9.4.2016)</t>
    </r>
  </si>
  <si>
    <t>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</si>
</sst>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99D9-A5FD-4C36-A9A8-529EC620B6AF}">
  <sheetPr codeName="Tabelle1"/>
  <dimension ref="A1:AH3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57</v>
      </c>
      <c r="B1" s="50"/>
      <c r="C1" s="50"/>
      <c r="D1" s="50"/>
      <c r="E1" s="50"/>
      <c r="F1" s="51"/>
      <c r="G1" s="53" t="s">
        <v>58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4" t="s">
        <v>35</v>
      </c>
      <c r="B4" s="43">
        <v>42462</v>
      </c>
      <c r="C4" s="5" t="s">
        <v>42</v>
      </c>
      <c r="D4" s="42" t="s">
        <v>43</v>
      </c>
      <c r="E4" s="4" t="s">
        <v>56</v>
      </c>
      <c r="F4" s="5">
        <v>64</v>
      </c>
      <c r="G4" s="12">
        <f>SUM(F4)</f>
        <v>64</v>
      </c>
      <c r="H4" s="12">
        <f>ROUND(PRODUCT(G4/1),0)</f>
        <v>64</v>
      </c>
      <c r="I4" s="12">
        <f>ROUND(PRODUCT(G4/COUNT(F4:F4)),0)</f>
        <v>64</v>
      </c>
      <c r="J4" s="35">
        <v>0.17430555555555557</v>
      </c>
      <c r="K4" s="17">
        <f>SUM(J4)</f>
        <v>0.17430555555555557</v>
      </c>
      <c r="L4" s="40">
        <f t="shared" ref="L4:L11" si="0">IF(F4=0,0,ROUND(PRODUCT(F4/SUM(HOUR(J4),PRODUCT(MINUTE(J4)/60))),1))</f>
        <v>15.3</v>
      </c>
      <c r="M4" s="45">
        <v>56.5</v>
      </c>
      <c r="N4" s="35">
        <v>0.20833333333333334</v>
      </c>
      <c r="O4" s="17">
        <f>SUM(N4)</f>
        <v>0.20833333333333334</v>
      </c>
      <c r="P4" s="40">
        <f t="shared" ref="P4:P11" si="1">IF(F4=0,0,ROUND(PRODUCT(F4/SUM(HOUR(N4),PRODUCT(MINUTE(N4)/60))),1))</f>
        <v>12.8</v>
      </c>
      <c r="Q4" s="17">
        <f t="shared" ref="Q4:Q11" si="2">SUM(N4,-J4)</f>
        <v>3.4027777777777768E-2</v>
      </c>
      <c r="R4" s="17">
        <f>SUM(Q4)</f>
        <v>3.4027777777777768E-2</v>
      </c>
      <c r="S4" s="12">
        <v>420</v>
      </c>
      <c r="T4" s="10">
        <v>595</v>
      </c>
      <c r="U4" s="13">
        <f>SUM(-S4,T4)</f>
        <v>175</v>
      </c>
      <c r="V4" s="12">
        <v>496</v>
      </c>
      <c r="W4" s="12">
        <f>SUM(V4)</f>
        <v>496</v>
      </c>
      <c r="X4" s="12">
        <f t="shared" ref="X4:X11" si="3">SUM(S4,-T4,V4)</f>
        <v>321</v>
      </c>
      <c r="Y4" s="13">
        <f>SUM(X4)</f>
        <v>321</v>
      </c>
      <c r="Z4" s="13">
        <f t="shared" ref="Z4:Z11" si="4">SUM(V4,-X4)</f>
        <v>175</v>
      </c>
      <c r="AA4" s="12">
        <v>596</v>
      </c>
      <c r="AB4" s="12">
        <v>3</v>
      </c>
      <c r="AC4" s="12">
        <v>11</v>
      </c>
      <c r="AD4" s="12"/>
      <c r="AE4" s="12"/>
      <c r="AF4" s="12">
        <v>13</v>
      </c>
      <c r="AG4" s="12">
        <v>25</v>
      </c>
      <c r="AH4" s="14">
        <f>SUM(AG4,-AF4)</f>
        <v>12</v>
      </c>
    </row>
    <row r="5" spans="1:34" ht="13">
      <c r="A5" s="44" t="s">
        <v>36</v>
      </c>
      <c r="B5" s="43">
        <v>42463</v>
      </c>
      <c r="C5" s="5" t="s">
        <v>56</v>
      </c>
      <c r="D5" s="42" t="s">
        <v>44</v>
      </c>
      <c r="E5" s="4" t="s">
        <v>45</v>
      </c>
      <c r="F5" s="5">
        <v>57</v>
      </c>
      <c r="G5" s="10">
        <f t="shared" ref="G5:G11" si="5">SUM(G4,F5)</f>
        <v>121</v>
      </c>
      <c r="H5" s="10">
        <f>ROUND(PRODUCT(G5/2),0)</f>
        <v>61</v>
      </c>
      <c r="I5" s="10">
        <f>ROUND(PRODUCT(G5/COUNT(F4:F5)),0)</f>
        <v>61</v>
      </c>
      <c r="J5" s="36">
        <v>0.17291666666666669</v>
      </c>
      <c r="K5" s="18">
        <f t="shared" ref="K5:K11" si="6">SUM(J5,K4)</f>
        <v>0.34722222222222227</v>
      </c>
      <c r="L5" s="40">
        <f t="shared" si="0"/>
        <v>13.7</v>
      </c>
      <c r="M5" s="45">
        <v>50</v>
      </c>
      <c r="N5" s="36">
        <v>0.22916666666666666</v>
      </c>
      <c r="O5" s="18">
        <f t="shared" ref="O5:O11" si="7">SUM(N5,O4)</f>
        <v>0.4375</v>
      </c>
      <c r="P5" s="40">
        <f t="shared" si="1"/>
        <v>10.4</v>
      </c>
      <c r="Q5" s="18">
        <f t="shared" si="2"/>
        <v>5.6249999999999967E-2</v>
      </c>
      <c r="R5" s="18">
        <f>SUM(Q5,R4)</f>
        <v>9.0277777777777735E-2</v>
      </c>
      <c r="S5" s="10">
        <v>595</v>
      </c>
      <c r="T5" s="10">
        <v>815</v>
      </c>
      <c r="U5" s="15">
        <f>SUM(-S5,T5)</f>
        <v>220</v>
      </c>
      <c r="V5" s="26">
        <v>716</v>
      </c>
      <c r="W5" s="10">
        <f t="shared" ref="W5:W11" si="8">SUM(W4,V5)</f>
        <v>1212</v>
      </c>
      <c r="X5" s="10">
        <f t="shared" si="3"/>
        <v>496</v>
      </c>
      <c r="Y5" s="15">
        <f>SUM(Y4,X5)</f>
        <v>817</v>
      </c>
      <c r="Z5" s="15">
        <f t="shared" si="4"/>
        <v>220</v>
      </c>
      <c r="AA5" s="10">
        <v>825</v>
      </c>
      <c r="AB5" s="10">
        <v>4</v>
      </c>
      <c r="AC5" s="27">
        <v>14</v>
      </c>
      <c r="AD5" s="26"/>
      <c r="AE5" s="27"/>
      <c r="AF5" s="27">
        <v>14</v>
      </c>
      <c r="AG5" s="27">
        <v>24</v>
      </c>
      <c r="AH5" s="16">
        <f>SUM(AG5,-AF5)</f>
        <v>10</v>
      </c>
    </row>
    <row r="6" spans="1:34" ht="13">
      <c r="A6" s="44" t="s">
        <v>37</v>
      </c>
      <c r="B6" s="43">
        <v>42464</v>
      </c>
      <c r="C6" s="5" t="s">
        <v>45</v>
      </c>
      <c r="D6" s="42" t="s">
        <v>55</v>
      </c>
      <c r="E6" s="4" t="s">
        <v>42</v>
      </c>
      <c r="F6" s="5">
        <v>79</v>
      </c>
      <c r="G6" s="10">
        <f t="shared" si="5"/>
        <v>200</v>
      </c>
      <c r="H6" s="10">
        <f>ROUND(PRODUCT(G6/3),0)</f>
        <v>67</v>
      </c>
      <c r="I6" s="10">
        <f>ROUND(PRODUCT(G6/COUNT(F4:F6)),0)</f>
        <v>67</v>
      </c>
      <c r="J6" s="36">
        <v>0.18541666666666667</v>
      </c>
      <c r="K6" s="18">
        <f t="shared" si="6"/>
        <v>0.53263888888888888</v>
      </c>
      <c r="L6" s="40">
        <f t="shared" si="0"/>
        <v>17.8</v>
      </c>
      <c r="M6" s="45">
        <v>52</v>
      </c>
      <c r="N6" s="36">
        <v>0.27083333333333331</v>
      </c>
      <c r="O6" s="18">
        <f t="shared" si="7"/>
        <v>0.70833333333333326</v>
      </c>
      <c r="P6" s="40">
        <f t="shared" si="1"/>
        <v>12.2</v>
      </c>
      <c r="Q6" s="18">
        <f t="shared" si="2"/>
        <v>8.5416666666666641E-2</v>
      </c>
      <c r="R6" s="18">
        <f t="shared" ref="R6:R11" si="9">SUM(Q6,R5)</f>
        <v>0.17569444444444438</v>
      </c>
      <c r="S6" s="10">
        <v>815</v>
      </c>
      <c r="T6" s="26">
        <v>440</v>
      </c>
      <c r="U6" s="15">
        <f t="shared" ref="U6:U11" si="10">SUM(-S6,T6)</f>
        <v>-375</v>
      </c>
      <c r="V6" s="26">
        <v>263</v>
      </c>
      <c r="W6" s="10">
        <f t="shared" si="8"/>
        <v>1475</v>
      </c>
      <c r="X6" s="10">
        <f t="shared" si="3"/>
        <v>638</v>
      </c>
      <c r="Y6" s="15">
        <f t="shared" ref="Y6:Y11" si="11">SUM(Y5,X6)</f>
        <v>1455</v>
      </c>
      <c r="Z6" s="15">
        <f t="shared" si="4"/>
        <v>-375</v>
      </c>
      <c r="AA6" s="10">
        <v>815</v>
      </c>
      <c r="AB6" s="10">
        <v>3</v>
      </c>
      <c r="AC6" s="27">
        <v>17</v>
      </c>
      <c r="AD6" s="26"/>
      <c r="AE6" s="27"/>
      <c r="AF6" s="27">
        <v>12</v>
      </c>
      <c r="AG6" s="27">
        <v>27</v>
      </c>
      <c r="AH6" s="16">
        <f t="shared" ref="AH6:AH11" si="12">SUM(AG6,-AF6)</f>
        <v>15</v>
      </c>
    </row>
    <row r="7" spans="1:34" ht="13">
      <c r="A7" s="44" t="s">
        <v>38</v>
      </c>
      <c r="B7" s="43">
        <v>42465</v>
      </c>
      <c r="C7" s="5"/>
      <c r="D7" s="42" t="s">
        <v>42</v>
      </c>
      <c r="E7" s="4"/>
      <c r="F7" s="5"/>
      <c r="G7" s="10">
        <f t="shared" si="5"/>
        <v>200</v>
      </c>
      <c r="H7" s="10">
        <f>ROUND(PRODUCT(G7/4),0)</f>
        <v>50</v>
      </c>
      <c r="I7" s="10">
        <f>ROUND(PRODUCT(G7/COUNT(F4:F7)),0)</f>
        <v>67</v>
      </c>
      <c r="J7" s="36"/>
      <c r="K7" s="18">
        <f t="shared" si="6"/>
        <v>0.53263888888888888</v>
      </c>
      <c r="L7" s="40">
        <f t="shared" si="0"/>
        <v>0</v>
      </c>
      <c r="M7" s="45"/>
      <c r="N7" s="36"/>
      <c r="O7" s="18">
        <f t="shared" si="7"/>
        <v>0.70833333333333326</v>
      </c>
      <c r="P7" s="40">
        <f t="shared" si="1"/>
        <v>0</v>
      </c>
      <c r="Q7" s="18">
        <f t="shared" si="2"/>
        <v>0</v>
      </c>
      <c r="R7" s="18">
        <f t="shared" si="9"/>
        <v>0.17569444444444438</v>
      </c>
      <c r="S7" s="26"/>
      <c r="T7" s="26"/>
      <c r="U7" s="15">
        <f t="shared" si="10"/>
        <v>0</v>
      </c>
      <c r="V7" s="26"/>
      <c r="W7" s="10">
        <f t="shared" si="8"/>
        <v>1475</v>
      </c>
      <c r="X7" s="10">
        <f t="shared" si="3"/>
        <v>0</v>
      </c>
      <c r="Y7" s="15">
        <f t="shared" si="11"/>
        <v>1455</v>
      </c>
      <c r="Z7" s="15">
        <f t="shared" si="4"/>
        <v>0</v>
      </c>
      <c r="AA7" s="26"/>
      <c r="AB7" s="26"/>
      <c r="AC7" s="27"/>
      <c r="AD7" s="26"/>
      <c r="AE7" s="27"/>
      <c r="AF7" s="27"/>
      <c r="AG7" s="27" t="s">
        <v>54</v>
      </c>
      <c r="AH7" s="16">
        <f t="shared" si="12"/>
        <v>0</v>
      </c>
    </row>
    <row r="8" spans="1:34" ht="13">
      <c r="A8" s="44" t="s">
        <v>39</v>
      </c>
      <c r="B8" s="43">
        <v>42466</v>
      </c>
      <c r="C8" s="5" t="s">
        <v>42</v>
      </c>
      <c r="D8" s="42" t="s">
        <v>52</v>
      </c>
      <c r="E8" s="4" t="s">
        <v>46</v>
      </c>
      <c r="F8" s="5">
        <v>78</v>
      </c>
      <c r="G8" s="10">
        <f t="shared" si="5"/>
        <v>278</v>
      </c>
      <c r="H8" s="10">
        <f>ROUND(PRODUCT(G8/5),0)</f>
        <v>56</v>
      </c>
      <c r="I8" s="10">
        <f>ROUND(PRODUCT(G8/COUNT(F4:F8)),0)</f>
        <v>70</v>
      </c>
      <c r="J8" s="36">
        <v>0.2076388888888889</v>
      </c>
      <c r="K8" s="18">
        <f t="shared" si="6"/>
        <v>0.74027777777777781</v>
      </c>
      <c r="L8" s="40">
        <f t="shared" si="0"/>
        <v>15.7</v>
      </c>
      <c r="M8" s="45">
        <v>55.5</v>
      </c>
      <c r="N8" s="36">
        <v>0.27777777777777779</v>
      </c>
      <c r="O8" s="18">
        <f t="shared" si="7"/>
        <v>0.98611111111111105</v>
      </c>
      <c r="P8" s="40">
        <f t="shared" si="1"/>
        <v>11.7</v>
      </c>
      <c r="Q8" s="18">
        <f t="shared" si="2"/>
        <v>7.013888888888889E-2</v>
      </c>
      <c r="R8" s="18">
        <f t="shared" si="9"/>
        <v>0.24583333333333326</v>
      </c>
      <c r="S8" s="26">
        <v>440</v>
      </c>
      <c r="T8" s="26">
        <v>533</v>
      </c>
      <c r="U8" s="15">
        <f t="shared" si="10"/>
        <v>93</v>
      </c>
      <c r="V8" s="26">
        <v>471</v>
      </c>
      <c r="W8" s="10">
        <f t="shared" si="8"/>
        <v>1946</v>
      </c>
      <c r="X8" s="10">
        <f t="shared" si="3"/>
        <v>378</v>
      </c>
      <c r="Y8" s="15">
        <f t="shared" si="11"/>
        <v>1833</v>
      </c>
      <c r="Z8" s="15">
        <f t="shared" si="4"/>
        <v>93</v>
      </c>
      <c r="AA8" s="26">
        <v>546</v>
      </c>
      <c r="AB8" s="26">
        <v>3</v>
      </c>
      <c r="AC8" s="27">
        <v>13</v>
      </c>
      <c r="AD8" s="26"/>
      <c r="AE8" s="27"/>
      <c r="AF8" s="27">
        <v>11</v>
      </c>
      <c r="AG8" s="27">
        <v>15</v>
      </c>
      <c r="AH8" s="16">
        <f t="shared" si="12"/>
        <v>4</v>
      </c>
    </row>
    <row r="9" spans="1:34" ht="13">
      <c r="A9" s="44" t="s">
        <v>40</v>
      </c>
      <c r="B9" s="43">
        <v>42467</v>
      </c>
      <c r="C9" s="5" t="s">
        <v>46</v>
      </c>
      <c r="D9" s="42" t="s">
        <v>47</v>
      </c>
      <c r="E9" s="4" t="s">
        <v>48</v>
      </c>
      <c r="F9" s="5">
        <v>88</v>
      </c>
      <c r="G9" s="10">
        <f t="shared" si="5"/>
        <v>366</v>
      </c>
      <c r="H9" s="10">
        <f>ROUND(PRODUCT(G9/6),0)</f>
        <v>61</v>
      </c>
      <c r="I9" s="10">
        <f>ROUND(PRODUCT(G9/COUNT(F4:F9)),0)</f>
        <v>73</v>
      </c>
      <c r="J9" s="36">
        <v>0.22361111111111109</v>
      </c>
      <c r="K9" s="18">
        <f t="shared" si="6"/>
        <v>0.96388888888888891</v>
      </c>
      <c r="L9" s="40">
        <f t="shared" si="0"/>
        <v>16.399999999999999</v>
      </c>
      <c r="M9" s="45">
        <v>58</v>
      </c>
      <c r="N9" s="36">
        <v>0.3125</v>
      </c>
      <c r="O9" s="18">
        <f t="shared" si="7"/>
        <v>1.2986111111111112</v>
      </c>
      <c r="P9" s="40">
        <f t="shared" si="1"/>
        <v>11.7</v>
      </c>
      <c r="Q9" s="18">
        <f t="shared" si="2"/>
        <v>8.8888888888888906E-2</v>
      </c>
      <c r="R9" s="18">
        <f t="shared" si="9"/>
        <v>0.33472222222222214</v>
      </c>
      <c r="S9" s="26">
        <v>533</v>
      </c>
      <c r="T9" s="26">
        <v>420</v>
      </c>
      <c r="U9" s="15">
        <f t="shared" si="10"/>
        <v>-113</v>
      </c>
      <c r="V9" s="26">
        <v>647</v>
      </c>
      <c r="W9" s="10">
        <f t="shared" si="8"/>
        <v>2593</v>
      </c>
      <c r="X9" s="10">
        <f t="shared" si="3"/>
        <v>760</v>
      </c>
      <c r="Y9" s="15">
        <f t="shared" si="11"/>
        <v>2593</v>
      </c>
      <c r="Z9" s="15">
        <f t="shared" si="4"/>
        <v>-113</v>
      </c>
      <c r="AA9" s="26">
        <v>644</v>
      </c>
      <c r="AB9" s="26">
        <v>3</v>
      </c>
      <c r="AC9" s="27">
        <v>14</v>
      </c>
      <c r="AD9" s="26"/>
      <c r="AE9" s="27"/>
      <c r="AF9" s="27">
        <v>9</v>
      </c>
      <c r="AG9" s="27">
        <v>15</v>
      </c>
      <c r="AH9" s="16">
        <f t="shared" si="12"/>
        <v>6</v>
      </c>
    </row>
    <row r="10" spans="1:34" ht="13">
      <c r="A10" s="44" t="s">
        <v>41</v>
      </c>
      <c r="B10" s="43">
        <v>42468</v>
      </c>
      <c r="C10" s="5" t="s">
        <v>48</v>
      </c>
      <c r="D10" s="42" t="s">
        <v>49</v>
      </c>
      <c r="E10" s="4" t="s">
        <v>50</v>
      </c>
      <c r="F10" s="5">
        <v>65</v>
      </c>
      <c r="G10" s="10">
        <f t="shared" si="5"/>
        <v>431</v>
      </c>
      <c r="H10" s="10">
        <f>ROUND(PRODUCT(G10/7),0)</f>
        <v>62</v>
      </c>
      <c r="I10" s="10">
        <f>ROUND(PRODUCT(G10/COUNT(F4:F10)),0)</f>
        <v>72</v>
      </c>
      <c r="J10" s="36">
        <v>0.15833333333333333</v>
      </c>
      <c r="K10" s="18">
        <f t="shared" si="6"/>
        <v>1.1222222222222222</v>
      </c>
      <c r="L10" s="40">
        <f t="shared" si="0"/>
        <v>17.100000000000001</v>
      </c>
      <c r="M10" s="45">
        <v>46.5</v>
      </c>
      <c r="N10" s="36">
        <v>0.28125</v>
      </c>
      <c r="O10" s="18">
        <f t="shared" si="7"/>
        <v>1.5798611111111112</v>
      </c>
      <c r="P10" s="40">
        <f t="shared" si="1"/>
        <v>9.6</v>
      </c>
      <c r="Q10" s="18">
        <f t="shared" si="2"/>
        <v>0.12291666666666667</v>
      </c>
      <c r="R10" s="18">
        <f t="shared" si="9"/>
        <v>0.45763888888888882</v>
      </c>
      <c r="S10" s="26">
        <v>420</v>
      </c>
      <c r="T10" s="26">
        <v>375</v>
      </c>
      <c r="U10" s="15">
        <f t="shared" si="10"/>
        <v>-45</v>
      </c>
      <c r="V10" s="26">
        <v>186</v>
      </c>
      <c r="W10" s="10">
        <f t="shared" si="8"/>
        <v>2779</v>
      </c>
      <c r="X10" s="10">
        <f t="shared" si="3"/>
        <v>231</v>
      </c>
      <c r="Y10" s="15">
        <f t="shared" si="11"/>
        <v>2824</v>
      </c>
      <c r="Z10" s="15">
        <f t="shared" si="4"/>
        <v>-45</v>
      </c>
      <c r="AA10" s="26">
        <v>436</v>
      </c>
      <c r="AB10" s="26">
        <v>2</v>
      </c>
      <c r="AC10" s="27">
        <v>9</v>
      </c>
      <c r="AD10" s="26"/>
      <c r="AE10" s="27"/>
      <c r="AF10" s="27">
        <v>5</v>
      </c>
      <c r="AG10" s="27">
        <v>8</v>
      </c>
      <c r="AH10" s="16">
        <f t="shared" si="12"/>
        <v>3</v>
      </c>
    </row>
    <row r="11" spans="1:34" ht="13">
      <c r="A11" s="44" t="s">
        <v>59</v>
      </c>
      <c r="B11" s="43">
        <v>42469</v>
      </c>
      <c r="C11" s="5" t="s">
        <v>50</v>
      </c>
      <c r="D11" s="42" t="s">
        <v>53</v>
      </c>
      <c r="E11" s="4" t="s">
        <v>51</v>
      </c>
      <c r="F11" s="5">
        <v>77</v>
      </c>
      <c r="G11" s="10">
        <f t="shared" si="5"/>
        <v>508</v>
      </c>
      <c r="H11" s="10">
        <f>ROUND(PRODUCT(G11/8),0)</f>
        <v>64</v>
      </c>
      <c r="I11" s="10">
        <f>ROUND(PRODUCT(G11/COUNT(F4:F11)),0)</f>
        <v>73</v>
      </c>
      <c r="J11" s="36">
        <v>0.22222222222222221</v>
      </c>
      <c r="K11" s="18">
        <f t="shared" si="6"/>
        <v>1.3444444444444446</v>
      </c>
      <c r="L11" s="40">
        <f t="shared" si="0"/>
        <v>14.4</v>
      </c>
      <c r="M11" s="45">
        <v>48.5</v>
      </c>
      <c r="N11" s="36">
        <v>0.375</v>
      </c>
      <c r="O11" s="18">
        <f t="shared" si="7"/>
        <v>1.9548611111111112</v>
      </c>
      <c r="P11" s="40">
        <f t="shared" si="1"/>
        <v>8.6</v>
      </c>
      <c r="Q11" s="18">
        <f t="shared" si="2"/>
        <v>0.15277777777777779</v>
      </c>
      <c r="R11" s="18">
        <f t="shared" si="9"/>
        <v>0.61041666666666661</v>
      </c>
      <c r="S11" s="26">
        <v>375</v>
      </c>
      <c r="T11" s="26">
        <v>411</v>
      </c>
      <c r="U11" s="15">
        <f t="shared" si="10"/>
        <v>36</v>
      </c>
      <c r="V11" s="26">
        <v>418</v>
      </c>
      <c r="W11" s="10">
        <f t="shared" si="8"/>
        <v>3197</v>
      </c>
      <c r="X11" s="10">
        <f t="shared" si="3"/>
        <v>382</v>
      </c>
      <c r="Y11" s="15">
        <f t="shared" si="11"/>
        <v>3206</v>
      </c>
      <c r="Z11" s="15">
        <f t="shared" si="4"/>
        <v>36</v>
      </c>
      <c r="AA11" s="26">
        <v>411</v>
      </c>
      <c r="AB11" s="26">
        <v>5</v>
      </c>
      <c r="AC11" s="27">
        <v>19</v>
      </c>
      <c r="AD11" s="26"/>
      <c r="AE11" s="27"/>
      <c r="AF11" s="27">
        <v>8</v>
      </c>
      <c r="AG11" s="27">
        <v>12</v>
      </c>
      <c r="AH11" s="16">
        <f t="shared" si="12"/>
        <v>4</v>
      </c>
    </row>
    <row r="12" spans="1:34" ht="13">
      <c r="A12" s="28" t="s">
        <v>5</v>
      </c>
      <c r="B12" s="56"/>
      <c r="C12" s="57"/>
      <c r="D12" s="57"/>
      <c r="E12" s="58"/>
      <c r="F12" s="29">
        <f>SUM(F4:F11)</f>
        <v>508</v>
      </c>
      <c r="G12" s="19">
        <f>SUM(G11)</f>
        <v>508</v>
      </c>
      <c r="H12" s="19">
        <f>SUM(H11)</f>
        <v>64</v>
      </c>
      <c r="I12" s="19">
        <f>SUM(I11)</f>
        <v>73</v>
      </c>
      <c r="J12" s="20">
        <f>SUM(J4:J11)</f>
        <v>1.3444444444444446</v>
      </c>
      <c r="K12" s="34">
        <f>F12/SUM(HOUR(J12)+(ROUNDDOWN(J12,0)*24),PRODUCT(MINUTE(J12)/60))</f>
        <v>15.743801652892563</v>
      </c>
      <c r="L12" s="39">
        <f>SUM(L4:L11)/COUNT(F4:F11)</f>
        <v>15.771428571428572</v>
      </c>
      <c r="M12" s="41">
        <f>PRODUCT(SUM(M4:M11),1/COUNT(M4:M11))</f>
        <v>52.428571428571423</v>
      </c>
      <c r="N12" s="20">
        <f>SUM(N4:N11)</f>
        <v>1.9548611111111112</v>
      </c>
      <c r="O12" s="34">
        <f>F12/SUM(HOUR(N12)+(ROUNDDOWN(N12,0)*24),PRODUCT(MINUTE(N12)/60))</f>
        <v>10.827708703374778</v>
      </c>
      <c r="P12" s="39">
        <f>SUM(P4:P11)/COUNT(F4:F11)</f>
        <v>11</v>
      </c>
      <c r="Q12" s="20">
        <f>SUM(Q4:Q11)</f>
        <v>0.61041666666666661</v>
      </c>
      <c r="R12" s="19"/>
      <c r="S12" s="19">
        <f>ROUND(SUM(S4:S11)/COUNT(S4:S11),0)</f>
        <v>514</v>
      </c>
      <c r="T12" s="19">
        <f>ROUND(SUM(T4:T11)/COUNT(T4:T11),0)</f>
        <v>513</v>
      </c>
      <c r="U12" s="21">
        <f>SUM(U4:U11)</f>
        <v>-9</v>
      </c>
      <c r="V12" s="19">
        <f>ROUND(SUM(V4:V11)/COUNT(V4:V11),0)</f>
        <v>457</v>
      </c>
      <c r="W12" s="19">
        <f>SUM(W11)</f>
        <v>3197</v>
      </c>
      <c r="X12" s="19">
        <f>ROUND(SUM(X4:X11)/COUNT(V4:V11),0)</f>
        <v>458</v>
      </c>
      <c r="Y12" s="19">
        <f>SUM(Y11)</f>
        <v>3206</v>
      </c>
      <c r="Z12" s="21">
        <f>SUM(Z4:Z11)</f>
        <v>-9</v>
      </c>
      <c r="AA12" s="19">
        <f>ROUND(SUM(AA4:AA11)/COUNT(AA4:AA11),0)</f>
        <v>610</v>
      </c>
      <c r="AB12" s="33">
        <f t="shared" ref="AB12:AG12" si="13">SUM(AB4:AB11)/COUNT(AB4:AB11)</f>
        <v>3.2857142857142856</v>
      </c>
      <c r="AC12" s="33">
        <f t="shared" si="13"/>
        <v>13.857142857142858</v>
      </c>
      <c r="AD12" s="33" t="e">
        <f t="shared" si="13"/>
        <v>#DIV/0!</v>
      </c>
      <c r="AE12" s="33" t="e">
        <f t="shared" si="13"/>
        <v>#DIV/0!</v>
      </c>
      <c r="AF12" s="33">
        <f t="shared" si="13"/>
        <v>10.285714285714286</v>
      </c>
      <c r="AG12" s="33">
        <f t="shared" si="13"/>
        <v>18</v>
      </c>
      <c r="AH12" s="33">
        <f>SUM(AH4:AH11)/COUNT(AG4:AG11)</f>
        <v>7.7142857142857144</v>
      </c>
    </row>
    <row r="13" spans="1:34" ht="13">
      <c r="Q13" s="10"/>
      <c r="R13" s="10"/>
      <c r="S13" s="10"/>
      <c r="W13" s="15"/>
      <c r="Y13" s="15"/>
    </row>
    <row r="14" spans="1:34" ht="13">
      <c r="O14" s="10"/>
      <c r="P14" s="10"/>
      <c r="Q14" s="10"/>
      <c r="R14" s="30"/>
      <c r="S14" s="10"/>
      <c r="T14" s="10"/>
      <c r="U14" s="10"/>
      <c r="V14" s="10"/>
      <c r="W14" s="15"/>
      <c r="X14" s="10"/>
      <c r="Y14" s="15"/>
      <c r="Z14" s="10"/>
      <c r="AA14" s="10"/>
    </row>
    <row r="15" spans="1:34" ht="13">
      <c r="F15" s="10"/>
      <c r="N15" s="38"/>
      <c r="O15" s="10"/>
      <c r="P15" s="10"/>
      <c r="Q15" s="37"/>
      <c r="R15" s="37"/>
      <c r="S15" s="10"/>
      <c r="T15" s="10"/>
      <c r="U15" s="10"/>
      <c r="V15" s="10"/>
      <c r="W15" s="10"/>
      <c r="X15" s="10"/>
      <c r="Y15" s="10"/>
      <c r="Z15" s="10"/>
      <c r="AA15" s="10"/>
    </row>
    <row r="16" spans="1:34" ht="13">
      <c r="D16" s="10"/>
      <c r="E16" s="10"/>
      <c r="F16" s="4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37"/>
      <c r="R16" s="37"/>
      <c r="S16" s="10"/>
      <c r="T16" s="10"/>
      <c r="U16" s="10"/>
      <c r="V16" s="10"/>
      <c r="W16" s="10"/>
      <c r="X16" s="10"/>
      <c r="Y16" s="10"/>
      <c r="Z16" s="10"/>
      <c r="AA16" s="10"/>
    </row>
    <row r="17" spans="4:27" ht="13">
      <c r="D17" s="10"/>
      <c r="E17" s="10"/>
      <c r="F17" s="4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37"/>
      <c r="S17" s="10"/>
      <c r="T17" s="10"/>
      <c r="U17" s="10"/>
      <c r="V17" s="10"/>
      <c r="W17" s="10"/>
      <c r="X17" s="10"/>
      <c r="Y17" s="10"/>
      <c r="Z17" s="10"/>
      <c r="AA17" s="10"/>
    </row>
    <row r="18" spans="4:27">
      <c r="D18" s="10"/>
      <c r="E18" s="10"/>
      <c r="F18" s="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4:27">
      <c r="D19" s="10"/>
      <c r="E19" s="10"/>
      <c r="F19" s="46"/>
      <c r="G19" s="10"/>
      <c r="H19" s="10"/>
      <c r="I19" s="10"/>
      <c r="J19" s="10"/>
      <c r="K19" s="10"/>
      <c r="L19" s="47"/>
      <c r="M19" s="10"/>
      <c r="N19" s="10"/>
      <c r="O19" s="10"/>
      <c r="P19" s="10"/>
      <c r="Q19" s="31"/>
      <c r="R19" s="10"/>
      <c r="S19" s="31"/>
      <c r="T19" s="10"/>
      <c r="U19" s="10"/>
    </row>
    <row r="20" spans="4:27">
      <c r="D20" s="10"/>
      <c r="E20" s="10"/>
      <c r="F20" s="46"/>
      <c r="G20" s="10"/>
      <c r="H20" s="10"/>
      <c r="I20" s="10"/>
      <c r="J20" s="10"/>
      <c r="K20" s="10"/>
      <c r="L20" s="47"/>
      <c r="M20" s="10"/>
      <c r="N20" s="10"/>
      <c r="O20" s="10"/>
      <c r="P20" s="10"/>
      <c r="Q20" s="31"/>
      <c r="R20" s="10"/>
      <c r="S20" s="31"/>
      <c r="T20" s="10"/>
      <c r="U20" s="10"/>
    </row>
    <row r="21" spans="4:27">
      <c r="D21" s="10"/>
      <c r="E21" s="10"/>
      <c r="F21" s="46"/>
      <c r="G21" s="10"/>
      <c r="H21" s="10"/>
      <c r="I21" s="10"/>
      <c r="J21" s="10"/>
      <c r="K21" s="10"/>
      <c r="L21" s="47"/>
      <c r="M21" s="10"/>
      <c r="N21" s="10"/>
      <c r="O21" s="10"/>
      <c r="P21" s="10"/>
      <c r="Q21" s="31"/>
      <c r="R21" s="10"/>
      <c r="S21" s="31"/>
      <c r="T21" s="10"/>
      <c r="U21" s="10"/>
    </row>
    <row r="22" spans="4:27">
      <c r="D22" s="10"/>
      <c r="E22" s="10"/>
      <c r="F22" s="46"/>
      <c r="G22" s="10"/>
      <c r="H22" s="10"/>
      <c r="I22" s="10"/>
      <c r="J22" s="10"/>
      <c r="K22" s="10"/>
      <c r="L22" s="47"/>
      <c r="M22" s="10"/>
      <c r="N22" s="10"/>
      <c r="O22" s="10"/>
      <c r="P22" s="10"/>
      <c r="Q22" s="32"/>
      <c r="R22" s="10"/>
      <c r="S22" s="31"/>
      <c r="T22" s="10"/>
      <c r="U22" s="10"/>
    </row>
    <row r="23" spans="4:27">
      <c r="D23" s="10"/>
      <c r="E23" s="10"/>
      <c r="F23" s="46"/>
      <c r="G23" s="10"/>
      <c r="H23" s="10"/>
      <c r="I23" s="10"/>
      <c r="J23" s="10"/>
      <c r="K23" s="10"/>
      <c r="L23" s="47"/>
      <c r="M23" s="10"/>
      <c r="N23" s="10"/>
      <c r="O23" s="10"/>
      <c r="P23" s="10"/>
      <c r="Q23" s="32"/>
      <c r="R23" s="10"/>
      <c r="S23" s="31"/>
      <c r="T23" s="10"/>
      <c r="U23" s="10"/>
    </row>
    <row r="24" spans="4:27">
      <c r="D24" s="10"/>
      <c r="E24" s="10"/>
      <c r="F24" s="46"/>
      <c r="G24" s="10"/>
      <c r="H24" s="10"/>
      <c r="I24" s="10"/>
      <c r="J24" s="10"/>
      <c r="K24" s="10"/>
      <c r="L24" s="47"/>
      <c r="M24" s="10"/>
      <c r="N24" s="10"/>
      <c r="O24" s="10"/>
      <c r="P24" s="10"/>
      <c r="Q24" s="32"/>
      <c r="R24" s="10"/>
      <c r="S24" s="31"/>
      <c r="T24" s="10"/>
      <c r="U24" s="10"/>
    </row>
    <row r="25" spans="4:27">
      <c r="D25" s="10"/>
      <c r="E25" s="10"/>
      <c r="F25" s="46"/>
      <c r="G25" s="10"/>
      <c r="H25" s="10"/>
      <c r="I25" s="10"/>
      <c r="J25" s="10"/>
      <c r="K25" s="10"/>
      <c r="L25" s="47"/>
      <c r="M25" s="10"/>
      <c r="N25" s="10"/>
      <c r="O25" s="10"/>
      <c r="P25" s="10"/>
      <c r="Q25" s="31"/>
      <c r="R25" s="10"/>
      <c r="S25" s="31"/>
      <c r="T25" s="10"/>
      <c r="U25" s="10"/>
    </row>
    <row r="26" spans="4:27">
      <c r="D26" s="10"/>
      <c r="E26" s="10"/>
      <c r="F26" s="46"/>
      <c r="G26" s="10"/>
      <c r="H26" s="10"/>
      <c r="I26" s="10"/>
      <c r="J26" s="10"/>
      <c r="K26" s="10"/>
      <c r="L26" s="47"/>
      <c r="M26" s="10"/>
      <c r="N26" s="10"/>
      <c r="O26" s="10"/>
      <c r="P26" s="10"/>
      <c r="Q26" s="32"/>
      <c r="R26" s="10"/>
      <c r="S26" s="31"/>
      <c r="T26" s="10"/>
      <c r="U26" s="10"/>
    </row>
    <row r="27" spans="4:27">
      <c r="D27" s="10"/>
      <c r="E27" s="10"/>
      <c r="F27" s="46"/>
      <c r="G27" s="10"/>
      <c r="H27" s="10"/>
      <c r="I27" s="10"/>
      <c r="J27" s="10"/>
      <c r="K27" s="10"/>
      <c r="L27" s="47"/>
      <c r="M27" s="10"/>
      <c r="N27" s="10"/>
      <c r="O27" s="10"/>
      <c r="P27" s="10"/>
      <c r="Q27" s="31"/>
      <c r="R27" s="10"/>
      <c r="S27" s="31"/>
      <c r="T27" s="10"/>
      <c r="U27" s="10"/>
    </row>
    <row r="28" spans="4:27">
      <c r="D28" s="10"/>
      <c r="E28" s="10"/>
      <c r="F28" s="48"/>
      <c r="G28" s="10"/>
      <c r="H28" s="10"/>
      <c r="I28" s="10"/>
      <c r="J28" s="10"/>
      <c r="K28" s="10"/>
      <c r="L28" s="47"/>
      <c r="M28" s="10"/>
      <c r="N28" s="10"/>
      <c r="O28" s="10"/>
      <c r="P28" s="10"/>
      <c r="Q28" s="31"/>
      <c r="R28" s="10"/>
      <c r="S28" s="31"/>
      <c r="T28" s="10"/>
      <c r="U28" s="10"/>
    </row>
    <row r="29" spans="4:27">
      <c r="D29" s="10"/>
      <c r="E29" s="10"/>
      <c r="F29" s="46"/>
      <c r="G29" s="10"/>
      <c r="H29" s="10"/>
      <c r="I29" s="10"/>
      <c r="J29" s="10"/>
      <c r="K29" s="10"/>
      <c r="L29" s="47"/>
      <c r="M29" s="10"/>
      <c r="N29" s="10"/>
      <c r="O29" s="10"/>
      <c r="P29" s="10"/>
      <c r="Q29" s="32"/>
      <c r="R29" s="10"/>
      <c r="S29" s="31"/>
      <c r="T29" s="10"/>
      <c r="U29" s="10"/>
    </row>
    <row r="30" spans="4:27">
      <c r="D30" s="10"/>
      <c r="E30" s="10"/>
      <c r="F30" s="46"/>
      <c r="G30" s="10"/>
      <c r="H30" s="10"/>
      <c r="I30" s="10"/>
      <c r="J30" s="10"/>
      <c r="K30" s="10"/>
      <c r="L30" s="47"/>
      <c r="M30" s="10"/>
      <c r="N30" s="10"/>
      <c r="O30" s="10"/>
      <c r="P30" s="10"/>
      <c r="Q30" s="32"/>
      <c r="R30" s="10"/>
      <c r="S30" s="31"/>
      <c r="T30" s="10"/>
      <c r="U30" s="10"/>
    </row>
    <row r="31" spans="4:27">
      <c r="D31" s="10"/>
      <c r="E31" s="10"/>
      <c r="F31" s="46"/>
      <c r="G31" s="10"/>
      <c r="H31" s="10"/>
      <c r="I31" s="10"/>
      <c r="J31" s="10"/>
      <c r="K31" s="10"/>
      <c r="L31" s="47"/>
      <c r="M31" s="10"/>
      <c r="N31" s="10"/>
      <c r="O31" s="10"/>
      <c r="P31" s="10"/>
      <c r="Q31" s="32"/>
      <c r="R31" s="10"/>
      <c r="S31" s="31"/>
      <c r="T31" s="10"/>
      <c r="U31" s="10"/>
    </row>
    <row r="32" spans="4:27">
      <c r="D32" s="10"/>
      <c r="E32" s="10"/>
      <c r="F32" s="46"/>
      <c r="G32" s="10"/>
      <c r="H32" s="10"/>
      <c r="I32" s="10"/>
      <c r="J32" s="10"/>
      <c r="K32" s="10"/>
      <c r="L32" s="47"/>
      <c r="M32" s="10"/>
      <c r="N32" s="10"/>
      <c r="O32" s="10"/>
      <c r="P32" s="10"/>
      <c r="Q32" s="31"/>
      <c r="R32" s="10"/>
      <c r="S32" s="31"/>
      <c r="T32" s="10"/>
      <c r="U32" s="10"/>
    </row>
    <row r="33" spans="4:21">
      <c r="D33" s="10"/>
      <c r="E33" s="10"/>
      <c r="F33" s="46"/>
      <c r="G33" s="10"/>
      <c r="H33" s="10"/>
      <c r="I33" s="10"/>
      <c r="J33" s="10"/>
      <c r="K33" s="10"/>
      <c r="L33" s="47"/>
      <c r="M33" s="10"/>
      <c r="N33" s="10"/>
      <c r="O33" s="10"/>
      <c r="P33" s="10"/>
      <c r="Q33" s="32"/>
      <c r="R33" s="10"/>
      <c r="S33" s="31"/>
      <c r="T33" s="10"/>
      <c r="U33" s="10"/>
    </row>
    <row r="34" spans="4:21">
      <c r="D34" s="10"/>
      <c r="E34" s="10"/>
      <c r="F34" s="46"/>
      <c r="G34" s="10"/>
      <c r="H34" s="10"/>
      <c r="I34" s="10"/>
      <c r="J34" s="10"/>
      <c r="K34" s="10"/>
      <c r="L34" s="47"/>
      <c r="M34" s="10"/>
      <c r="N34" s="10"/>
      <c r="O34" s="10"/>
      <c r="P34" s="10"/>
      <c r="Q34" s="31"/>
      <c r="R34" s="10"/>
      <c r="S34" s="31"/>
      <c r="T34" s="10"/>
      <c r="U34" s="10"/>
    </row>
    <row r="35" spans="4:21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4:21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4AB6-C568-49B9-B711-5F7B0B219452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7894-60AF-4796-97F9-B62D77FC6BD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2025-11-12T20:16:16Z</dcterms:modified>
</cp:coreProperties>
</file>