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90A17ECD-0ABD-47A3-966E-8381BD96B137}" xr6:coauthVersionLast="47" xr6:coauthVersionMax="47" xr10:uidLastSave="{00000000-0000-0000-0000-000000000000}"/>
  <bookViews>
    <workbookView xWindow="-110" yWindow="-110" windowWidth="19420" windowHeight="10420" xr2:uid="{2C4CAABB-C335-4917-8933-0A51CA777C4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9" i="1" s="1"/>
  <c r="Q4" i="1"/>
  <c r="R4" i="1" s="1"/>
  <c r="R5" i="1" s="1"/>
  <c r="R6" i="1" s="1"/>
  <c r="R7" i="1" s="1"/>
  <c r="R8" i="1" s="1"/>
  <c r="U4" i="1"/>
  <c r="W4" i="1"/>
  <c r="Y4" i="1"/>
  <c r="Z4" i="1"/>
  <c r="Z9" i="1" s="1"/>
  <c r="AH4" i="1"/>
  <c r="G5" i="1"/>
  <c r="I5" i="1" s="1"/>
  <c r="K5" i="1"/>
  <c r="L5" i="1"/>
  <c r="O5" i="1"/>
  <c r="P5" i="1"/>
  <c r="Q5" i="1"/>
  <c r="U5" i="1"/>
  <c r="W5" i="1"/>
  <c r="Y5" i="1"/>
  <c r="Z5" i="1"/>
  <c r="AH5" i="1"/>
  <c r="K6" i="1"/>
  <c r="L6" i="1"/>
  <c r="O6" i="1"/>
  <c r="P6" i="1"/>
  <c r="Q6" i="1"/>
  <c r="U6" i="1"/>
  <c r="W6" i="1"/>
  <c r="W7" i="1" s="1"/>
  <c r="W8" i="1" s="1"/>
  <c r="W9" i="1" s="1"/>
  <c r="Y6" i="1"/>
  <c r="Z6" i="1"/>
  <c r="AH6" i="1"/>
  <c r="K7" i="1"/>
  <c r="L7" i="1"/>
  <c r="L9" i="1" s="1"/>
  <c r="O7" i="1"/>
  <c r="P7" i="1"/>
  <c r="Q7" i="1"/>
  <c r="U7" i="1"/>
  <c r="Y7" i="1"/>
  <c r="Z7" i="1"/>
  <c r="AH7" i="1"/>
  <c r="K8" i="1"/>
  <c r="L8" i="1"/>
  <c r="O8" i="1"/>
  <c r="P8" i="1"/>
  <c r="Q8" i="1"/>
  <c r="U8" i="1"/>
  <c r="Y8" i="1"/>
  <c r="Z8" i="1"/>
  <c r="AH8" i="1"/>
  <c r="F9" i="1"/>
  <c r="K9" i="1" s="1"/>
  <c r="J9" i="1"/>
  <c r="M9" i="1"/>
  <c r="N9" i="1"/>
  <c r="Q9" i="1"/>
  <c r="S9" i="1"/>
  <c r="T9" i="1"/>
  <c r="U9" i="1"/>
  <c r="V9" i="1"/>
  <c r="X9" i="1"/>
  <c r="Y9" i="1"/>
  <c r="AA9" i="1"/>
  <c r="AB9" i="1"/>
  <c r="AC9" i="1"/>
  <c r="AD9" i="1"/>
  <c r="AE9" i="1"/>
  <c r="AF9" i="1"/>
  <c r="AG9" i="1"/>
  <c r="AH9" i="1"/>
  <c r="O9" i="1" l="1"/>
  <c r="H5" i="1"/>
  <c r="G6" i="1"/>
  <c r="I4" i="1"/>
  <c r="G7" i="1" l="1"/>
  <c r="I6" i="1"/>
  <c r="H6" i="1"/>
  <c r="G8" i="1" l="1"/>
  <c r="H7" i="1"/>
  <c r="I7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<sst xmlns="http://schemas.openxmlformats.org/spreadsheetml/2006/main" count="57" uniqueCount="53">
  <si>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</si>
  <si>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</si>
  <si>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</si>
  <si>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</si>
  <si>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</si>
  <si>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</si>
  <si>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</si>
  <si>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</si>
  <si>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</si>
  <si>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</si>
  <si>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</si>
  <si>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</si>
  <si>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</si>
  <si>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</si>
  <si>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</si>
  <si>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</si>
  <si>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</si>
  <si>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</si>
  <si>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</si>
  <si>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</si>
  <si>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</si>
  <si>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</si>
  <si>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</si>
  <si>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</si>
  <si>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</si>
  <si>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</si>
  <si>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</si>
  <si>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</si>
  <si>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</si>
  <si>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</si>
  <si>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</si>
  <si>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</si>
  <si>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</si>
  <si>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</si>
  <si>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</si>
  <si>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</si>
  <si>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</si>
  <si>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</si>
  <si>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</si>
  <si>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</si>
  <si>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</t>
  </si>
  <si>
    <t>Gustavsburg</t>
  </si>
  <si>
    <t>Gernsheim</t>
  </si>
  <si>
    <t>Mannheim - Heidelberg</t>
  </si>
  <si>
    <t>Eberbach</t>
  </si>
  <si>
    <t>Kloster Schöntal</t>
  </si>
  <si>
    <t>Mainz - Jagst - Kocher (4.-8.5.2016)</t>
  </si>
  <si>
    <r>
      <t>Statistik</t>
    </r>
    <r>
      <rPr>
        <b/>
        <sz val="20"/>
        <rFont val="Arial"/>
        <family val="2"/>
      </rPr>
      <t xml:space="preserve"> Mainz - Jagst - Kocher (4.-8.5.2016)</t>
    </r>
  </si>
  <si>
    <t>Bad Friedirchshall - Jagsttal</t>
  </si>
  <si>
    <t>Ellwangen</t>
  </si>
  <si>
    <t>Hüttlingen - Kochertal (Schwäbisch Hall)</t>
  </si>
  <si>
    <t>Bad Friedrichshall</t>
  </si>
  <si>
    <t>Jagsttal (Crailsheim)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</si>
</sst>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/>
    <xf numFmtId="21" fontId="6" fillId="0" borderId="0" xfId="0" applyNumberFormat="1" applyFont="1" applyBorder="1" applyAlignment="1">
      <alignment vertical="top" wrapText="1"/>
    </xf>
    <xf numFmtId="0" fontId="9" fillId="0" borderId="0" xfId="0" applyFont="1" applyBorder="1"/>
    <xf numFmtId="0" fontId="2" fillId="0" borderId="1" xfId="0" applyFont="1" applyBorder="1"/>
    <xf numFmtId="177" fontId="2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Border="1" applyAlignment="1">
      <alignment textRotation="90"/>
    </xf>
    <xf numFmtId="0" fontId="3" fillId="0" borderId="1" xfId="0" applyFont="1" applyFill="1" applyBorder="1" applyAlignment="1">
      <alignment textRotation="90"/>
    </xf>
    <xf numFmtId="0" fontId="3" fillId="0" borderId="1" xfId="0" applyFont="1" applyBorder="1" applyAlignment="1">
      <alignment textRotation="90" wrapText="1"/>
    </xf>
    <xf numFmtId="0" fontId="3" fillId="0" borderId="1" xfId="0" applyFont="1" applyFill="1" applyBorder="1" applyAlignment="1">
      <alignment textRotation="90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/>
    <xf numFmtId="1" fontId="2" fillId="0" borderId="1" xfId="0" applyNumberFormat="1" applyFont="1" applyFill="1" applyBorder="1"/>
    <xf numFmtId="180" fontId="2" fillId="0" borderId="1" xfId="0" applyNumberFormat="1" applyFont="1" applyBorder="1"/>
    <xf numFmtId="180" fontId="2" fillId="0" borderId="0" xfId="0" applyNumberFormat="1" applyFont="1" applyBorder="1"/>
    <xf numFmtId="1" fontId="0" fillId="0" borderId="0" xfId="0" applyNumberFormat="1"/>
    <xf numFmtId="180" fontId="5" fillId="0" borderId="1" xfId="0" applyNumberFormat="1" applyFont="1" applyFill="1" applyBorder="1"/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1" fillId="0" borderId="0" xfId="0" applyFont="1" applyBorder="1" applyAlignment="1">
      <alignment horizontal="right"/>
    </xf>
    <xf numFmtId="20" fontId="5" fillId="0" borderId="0" xfId="0" applyNumberFormat="1" applyFont="1" applyBorder="1" applyAlignment="1">
      <alignment horizontal="right" wrapText="1"/>
    </xf>
    <xf numFmtId="177" fontId="9" fillId="0" borderId="0" xfId="0" applyNumberFormat="1" applyFont="1" applyBorder="1" applyAlignment="1">
      <alignment horizontal="right"/>
    </xf>
    <xf numFmtId="180" fontId="9" fillId="0" borderId="0" xfId="0" applyNumberFormat="1" applyFont="1" applyBorder="1" applyAlignment="1">
      <alignment horizontal="right"/>
    </xf>
    <xf numFmtId="180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4" xfId="0" applyBorder="1" applyAlignment="1"/>
    <xf numFmtId="0" fontId="10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14" fontId="5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0F6D-F3D3-4773-BC20-2A948857E6C9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46</v>
      </c>
      <c r="B1" s="52"/>
      <c r="C1" s="52"/>
      <c r="D1" s="52"/>
      <c r="E1" s="52"/>
      <c r="F1" s="53"/>
      <c r="G1" s="55" t="s">
        <v>47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16" t="s">
        <v>24</v>
      </c>
      <c r="H3" s="16" t="s">
        <v>21</v>
      </c>
      <c r="I3" s="16" t="s">
        <v>22</v>
      </c>
      <c r="J3" s="16" t="s">
        <v>6</v>
      </c>
      <c r="K3" s="17" t="s">
        <v>30</v>
      </c>
      <c r="L3" s="16" t="s">
        <v>34</v>
      </c>
      <c r="M3" s="16" t="s">
        <v>23</v>
      </c>
      <c r="N3" s="16" t="s">
        <v>12</v>
      </c>
      <c r="O3" s="17" t="s">
        <v>31</v>
      </c>
      <c r="P3" s="16" t="s">
        <v>33</v>
      </c>
      <c r="Q3" s="16" t="s">
        <v>13</v>
      </c>
      <c r="R3" s="17" t="s">
        <v>32</v>
      </c>
      <c r="S3" s="16" t="s">
        <v>7</v>
      </c>
      <c r="T3" s="16" t="s">
        <v>8</v>
      </c>
      <c r="U3" s="16" t="s">
        <v>29</v>
      </c>
      <c r="V3" s="16" t="s">
        <v>10</v>
      </c>
      <c r="W3" s="17" t="s">
        <v>25</v>
      </c>
      <c r="X3" s="16" t="s">
        <v>11</v>
      </c>
      <c r="Y3" s="17" t="s">
        <v>27</v>
      </c>
      <c r="Z3" s="17" t="s">
        <v>28</v>
      </c>
      <c r="AA3" s="16" t="s">
        <v>9</v>
      </c>
      <c r="AB3" s="18" t="s">
        <v>16</v>
      </c>
      <c r="AC3" s="18" t="s">
        <v>17</v>
      </c>
      <c r="AD3" s="18" t="s">
        <v>18</v>
      </c>
      <c r="AE3" s="18" t="s">
        <v>19</v>
      </c>
      <c r="AF3" s="19" t="s">
        <v>15</v>
      </c>
      <c r="AG3" s="19" t="s">
        <v>14</v>
      </c>
      <c r="AH3" s="19" t="s">
        <v>26</v>
      </c>
    </row>
    <row r="4" spans="1:34" ht="13">
      <c r="A4" s="28" t="s">
        <v>35</v>
      </c>
      <c r="B4" s="32">
        <v>42494</v>
      </c>
      <c r="C4" s="5" t="s">
        <v>40</v>
      </c>
      <c r="D4" s="33" t="s">
        <v>41</v>
      </c>
      <c r="E4" s="4" t="s">
        <v>42</v>
      </c>
      <c r="F4" s="5">
        <v>59</v>
      </c>
      <c r="G4" s="36">
        <f>SUM(F4)</f>
        <v>59</v>
      </c>
      <c r="H4" s="36">
        <f>ROUND(PRODUCT(G4/1),0)</f>
        <v>59</v>
      </c>
      <c r="I4" s="36">
        <f>ROUND(PRODUCT(G4/COUNT(F4:F4)),0)</f>
        <v>59</v>
      </c>
      <c r="J4" s="37">
        <v>0.14097222222222222</v>
      </c>
      <c r="K4" s="38">
        <f>SUM(J4)</f>
        <v>0.14097222222222222</v>
      </c>
      <c r="L4" s="39">
        <f>IF(F4=0,0,ROUND(PRODUCT(F4/SUM(HOUR(J4),PRODUCT(MINUTE(J4)/60))),1))</f>
        <v>17.399999999999999</v>
      </c>
      <c r="M4" s="40">
        <v>43.5</v>
      </c>
      <c r="N4" s="37">
        <v>0.47916666666666669</v>
      </c>
      <c r="O4" s="38">
        <f>SUM(N4)</f>
        <v>0.47916666666666669</v>
      </c>
      <c r="P4" s="39">
        <f>IF(F4=0,0,ROUND(PRODUCT(F4/SUM(HOUR(N4),PRODUCT(MINUTE(N4)/60))),1))</f>
        <v>5.0999999999999996</v>
      </c>
      <c r="Q4" s="38">
        <f>SUM(N4,-J4)</f>
        <v>0.33819444444444446</v>
      </c>
      <c r="R4" s="38">
        <f>SUM(Q4)</f>
        <v>0.33819444444444446</v>
      </c>
      <c r="S4" s="41">
        <v>120</v>
      </c>
      <c r="T4" s="41">
        <v>90</v>
      </c>
      <c r="U4" s="42">
        <f>SUM(-S4,T4)</f>
        <v>-30</v>
      </c>
      <c r="V4" s="41">
        <v>172</v>
      </c>
      <c r="W4" s="42">
        <f>SUM(V4)</f>
        <v>172</v>
      </c>
      <c r="X4" s="43"/>
      <c r="Y4" s="42">
        <f>SUM(X4)</f>
        <v>0</v>
      </c>
      <c r="Z4" s="42">
        <f>SUM(V4,-X4)</f>
        <v>172</v>
      </c>
      <c r="AA4" s="41">
        <v>210</v>
      </c>
      <c r="AB4" s="41">
        <v>2</v>
      </c>
      <c r="AC4" s="41">
        <v>12</v>
      </c>
      <c r="AD4" s="43"/>
      <c r="AE4" s="43"/>
      <c r="AF4" s="41">
        <v>8</v>
      </c>
      <c r="AG4" s="41">
        <v>22</v>
      </c>
      <c r="AH4" s="44">
        <f>SUM(AG4,-AF4)</f>
        <v>14</v>
      </c>
    </row>
    <row r="5" spans="1:34" ht="13">
      <c r="A5" s="28" t="s">
        <v>36</v>
      </c>
      <c r="B5" s="32">
        <v>42495</v>
      </c>
      <c r="C5" s="5" t="s">
        <v>42</v>
      </c>
      <c r="D5" s="33" t="s">
        <v>43</v>
      </c>
      <c r="E5" s="34" t="s">
        <v>44</v>
      </c>
      <c r="F5" s="5">
        <v>109</v>
      </c>
      <c r="G5" s="45">
        <f>SUM(G4,F5)</f>
        <v>168</v>
      </c>
      <c r="H5" s="45">
        <f>ROUND(PRODUCT(G5/2),0)</f>
        <v>84</v>
      </c>
      <c r="I5" s="45">
        <f>ROUND(PRODUCT(G5/COUNT(F4:F5)),0)</f>
        <v>84</v>
      </c>
      <c r="J5" s="37">
        <v>0.28055555555555556</v>
      </c>
      <c r="K5" s="38">
        <f>SUM(J5,K4)</f>
        <v>0.42152777777777778</v>
      </c>
      <c r="L5" s="39">
        <f>IF(F5=0,0,ROUND(PRODUCT(F5/SUM(HOUR(J5),PRODUCT(MINUTE(J5)/60))),1))</f>
        <v>16.2</v>
      </c>
      <c r="M5" s="40">
        <v>40</v>
      </c>
      <c r="N5" s="37">
        <v>0.38541666666666669</v>
      </c>
      <c r="O5" s="38">
        <f>SUM(N5,O4)</f>
        <v>0.86458333333333337</v>
      </c>
      <c r="P5" s="39">
        <f>IF(F5=0,0,ROUND(PRODUCT(F5/SUM(HOUR(N5),PRODUCT(MINUTE(N5)/60))),1))</f>
        <v>11.8</v>
      </c>
      <c r="Q5" s="38">
        <f>SUM(N5,-J5)</f>
        <v>0.10486111111111113</v>
      </c>
      <c r="R5" s="38">
        <f>SUM(Q5,R4)</f>
        <v>0.44305555555555559</v>
      </c>
      <c r="S5" s="41">
        <v>90</v>
      </c>
      <c r="T5" s="41">
        <v>130</v>
      </c>
      <c r="U5" s="42">
        <f>SUM(-S5,T5)</f>
        <v>40</v>
      </c>
      <c r="V5" s="41">
        <v>365</v>
      </c>
      <c r="W5" s="42">
        <f>SUM(W4,V5)</f>
        <v>537</v>
      </c>
      <c r="X5" s="43"/>
      <c r="Y5" s="42">
        <f>SUM(Y4,X5)</f>
        <v>0</v>
      </c>
      <c r="Z5" s="42">
        <f>SUM(V5,-X5)</f>
        <v>365</v>
      </c>
      <c r="AA5" s="41">
        <v>140</v>
      </c>
      <c r="AB5" s="41">
        <v>2</v>
      </c>
      <c r="AC5" s="41">
        <v>11</v>
      </c>
      <c r="AD5" s="46"/>
      <c r="AE5" s="47"/>
      <c r="AF5" s="41">
        <v>12</v>
      </c>
      <c r="AG5" s="41">
        <v>25</v>
      </c>
      <c r="AH5" s="48">
        <f>SUM(AG5,-AF5)</f>
        <v>13</v>
      </c>
    </row>
    <row r="6" spans="1:34" ht="13">
      <c r="A6" s="28" t="s">
        <v>37</v>
      </c>
      <c r="B6" s="32">
        <v>42496</v>
      </c>
      <c r="C6" s="5" t="s">
        <v>44</v>
      </c>
      <c r="D6" s="31" t="s">
        <v>48</v>
      </c>
      <c r="E6" s="4" t="s">
        <v>45</v>
      </c>
      <c r="F6" s="5">
        <v>94</v>
      </c>
      <c r="G6" s="45">
        <f>SUM(G5,F6)</f>
        <v>262</v>
      </c>
      <c r="H6" s="45">
        <f>ROUND(PRODUCT(G6/3),0)</f>
        <v>87</v>
      </c>
      <c r="I6" s="45">
        <f>ROUND(PRODUCT(G6/COUNT(F4:F6)),0)</f>
        <v>87</v>
      </c>
      <c r="J6" s="37">
        <v>0.23194444444444443</v>
      </c>
      <c r="K6" s="38">
        <f>SUM(J6,K5)</f>
        <v>0.65347222222222223</v>
      </c>
      <c r="L6" s="39">
        <f>IF(F6=0,0,ROUND(PRODUCT(F6/SUM(HOUR(J6),PRODUCT(MINUTE(J6)/60))),1))</f>
        <v>16.899999999999999</v>
      </c>
      <c r="M6" s="40">
        <v>49</v>
      </c>
      <c r="N6" s="37">
        <v>0.35416666666666669</v>
      </c>
      <c r="O6" s="38">
        <f>SUM(N6,O5)</f>
        <v>1.21875</v>
      </c>
      <c r="P6" s="39">
        <f>IF(F6=0,0,ROUND(PRODUCT(F6/SUM(HOUR(N6),PRODUCT(MINUTE(N6)/60))),1))</f>
        <v>11.1</v>
      </c>
      <c r="Q6" s="38">
        <f>SUM(N6,-J6)</f>
        <v>0.12222222222222226</v>
      </c>
      <c r="R6" s="38">
        <f>SUM(Q6,R5)</f>
        <v>0.56527777777777788</v>
      </c>
      <c r="S6" s="41">
        <v>130</v>
      </c>
      <c r="T6" s="41">
        <v>280</v>
      </c>
      <c r="U6" s="42">
        <f>SUM(-S6,T6)</f>
        <v>150</v>
      </c>
      <c r="V6" s="41">
        <v>492</v>
      </c>
      <c r="W6" s="42">
        <f>SUM(W5,V6)</f>
        <v>1029</v>
      </c>
      <c r="X6" s="43"/>
      <c r="Y6" s="42">
        <f>SUM(Y5,X6)</f>
        <v>0</v>
      </c>
      <c r="Z6" s="42">
        <f>SUM(V6,-X6)</f>
        <v>492</v>
      </c>
      <c r="AA6" s="41">
        <v>280</v>
      </c>
      <c r="AB6" s="41">
        <v>3</v>
      </c>
      <c r="AC6" s="41">
        <v>14</v>
      </c>
      <c r="AD6" s="46"/>
      <c r="AE6" s="47"/>
      <c r="AF6" s="41">
        <v>15</v>
      </c>
      <c r="AG6" s="41">
        <v>31</v>
      </c>
      <c r="AH6" s="48">
        <f>SUM(AG6,-AF6)</f>
        <v>16</v>
      </c>
    </row>
    <row r="7" spans="1:34" ht="13">
      <c r="A7" s="29" t="s">
        <v>38</v>
      </c>
      <c r="B7" s="32">
        <v>42497</v>
      </c>
      <c r="C7" s="5" t="s">
        <v>45</v>
      </c>
      <c r="D7" s="31" t="s">
        <v>52</v>
      </c>
      <c r="E7" s="4" t="s">
        <v>49</v>
      </c>
      <c r="F7" s="5">
        <v>108</v>
      </c>
      <c r="G7" s="45">
        <f>SUM(G6,F7)</f>
        <v>370</v>
      </c>
      <c r="H7" s="45">
        <f>ROUND(PRODUCT(G7/4),0)</f>
        <v>93</v>
      </c>
      <c r="I7" s="45">
        <f>ROUND(PRODUCT(G7/COUNT(F4:F7)),0)</f>
        <v>93</v>
      </c>
      <c r="J7" s="37">
        <v>0.28819444444444448</v>
      </c>
      <c r="K7" s="38">
        <f>SUM(J7,K6)</f>
        <v>0.94166666666666665</v>
      </c>
      <c r="L7" s="39">
        <f>IF(F7=0,0,ROUND(PRODUCT(F7/SUM(HOUR(J7),PRODUCT(MINUTE(J7)/60))),1))</f>
        <v>15.6</v>
      </c>
      <c r="M7" s="40">
        <v>46</v>
      </c>
      <c r="N7" s="37">
        <v>0.38541666666666669</v>
      </c>
      <c r="O7" s="38">
        <f>SUM(N7,O6)</f>
        <v>1.6041666666666667</v>
      </c>
      <c r="P7" s="39">
        <f>IF(F7=0,0,ROUND(PRODUCT(F7/SUM(HOUR(N7),PRODUCT(MINUTE(N7)/60))),1))</f>
        <v>11.7</v>
      </c>
      <c r="Q7" s="38">
        <f>SUM(N7,-J7)</f>
        <v>9.722222222222221E-2</v>
      </c>
      <c r="R7" s="38">
        <f>SUM(Q7,R6)</f>
        <v>0.66250000000000009</v>
      </c>
      <c r="S7" s="41">
        <v>280</v>
      </c>
      <c r="T7" s="41">
        <v>430</v>
      </c>
      <c r="U7" s="42">
        <f>SUM(-S7,T7)</f>
        <v>150</v>
      </c>
      <c r="V7" s="41">
        <v>881</v>
      </c>
      <c r="W7" s="42">
        <f>SUM(W6,V7)</f>
        <v>1910</v>
      </c>
      <c r="X7" s="43"/>
      <c r="Y7" s="42">
        <f>SUM(Y6,X7)</f>
        <v>0</v>
      </c>
      <c r="Z7" s="42">
        <f>SUM(V7,-X7)</f>
        <v>881</v>
      </c>
      <c r="AA7" s="41">
        <v>450</v>
      </c>
      <c r="AB7" s="41">
        <v>3</v>
      </c>
      <c r="AC7" s="41">
        <v>10</v>
      </c>
      <c r="AD7" s="46"/>
      <c r="AE7" s="47"/>
      <c r="AF7" s="41">
        <v>17</v>
      </c>
      <c r="AG7" s="41">
        <v>31</v>
      </c>
      <c r="AH7" s="48">
        <f>SUM(AG7,-AF7)</f>
        <v>14</v>
      </c>
    </row>
    <row r="8" spans="1:34" ht="13">
      <c r="A8" s="29" t="s">
        <v>39</v>
      </c>
      <c r="B8" s="32">
        <v>42498</v>
      </c>
      <c r="C8" s="5" t="s">
        <v>49</v>
      </c>
      <c r="D8" s="31" t="s">
        <v>50</v>
      </c>
      <c r="E8" s="4" t="s">
        <v>51</v>
      </c>
      <c r="F8" s="5">
        <v>158</v>
      </c>
      <c r="G8" s="45">
        <f>SUM(G7,F8)</f>
        <v>528</v>
      </c>
      <c r="H8" s="45">
        <f>ROUND(PRODUCT(G8/5),0)</f>
        <v>106</v>
      </c>
      <c r="I8" s="45">
        <f>ROUND(PRODUCT(G8/COUNT(F4:F8)),0)</f>
        <v>106</v>
      </c>
      <c r="J8" s="37">
        <v>0.34097222222222223</v>
      </c>
      <c r="K8" s="38">
        <f>SUM(J8,K7)</f>
        <v>1.2826388888888889</v>
      </c>
      <c r="L8" s="39">
        <f>IF(F8=0,0,ROUND(PRODUCT(F8/SUM(HOUR(J8),PRODUCT(MINUTE(J8)/60))),1))</f>
        <v>19.3</v>
      </c>
      <c r="M8" s="40">
        <v>50</v>
      </c>
      <c r="N8" s="37">
        <v>0.44791666666666669</v>
      </c>
      <c r="O8" s="38">
        <f>SUM(N8,O7)</f>
        <v>2.0520833333333335</v>
      </c>
      <c r="P8" s="39">
        <f>IF(F8=0,0,ROUND(PRODUCT(F8/SUM(HOUR(N8),PRODUCT(MINUTE(N8)/60))),1))</f>
        <v>14.7</v>
      </c>
      <c r="Q8" s="38">
        <f>SUM(N8,-J8)</f>
        <v>0.10694444444444445</v>
      </c>
      <c r="R8" s="38">
        <f>SUM(Q8,R7)</f>
        <v>0.7694444444444446</v>
      </c>
      <c r="S8" s="41">
        <v>430</v>
      </c>
      <c r="T8" s="49">
        <v>185</v>
      </c>
      <c r="U8" s="42">
        <f>SUM(-S8,T8)</f>
        <v>-245</v>
      </c>
      <c r="V8" s="41">
        <v>613</v>
      </c>
      <c r="W8" s="42">
        <f>SUM(W7,V8)</f>
        <v>2523</v>
      </c>
      <c r="X8" s="43"/>
      <c r="Y8" s="42">
        <f>SUM(Y7,X8)</f>
        <v>0</v>
      </c>
      <c r="Z8" s="42">
        <f>SUM(V8,-X8)</f>
        <v>613</v>
      </c>
      <c r="AA8" s="41">
        <v>489</v>
      </c>
      <c r="AB8" s="41">
        <v>2</v>
      </c>
      <c r="AC8" s="41">
        <v>11</v>
      </c>
      <c r="AD8" s="46"/>
      <c r="AE8" s="47"/>
      <c r="AF8" s="41">
        <v>16</v>
      </c>
      <c r="AG8" s="41">
        <v>32</v>
      </c>
      <c r="AH8" s="50">
        <f>SUM(AG8,-AF8)</f>
        <v>16</v>
      </c>
    </row>
    <row r="9" spans="1:34" ht="13">
      <c r="A9" s="20" t="s">
        <v>5</v>
      </c>
      <c r="B9" s="58"/>
      <c r="C9" s="59"/>
      <c r="D9" s="59"/>
      <c r="E9" s="60"/>
      <c r="F9" s="21">
        <f>SUM(F4:F8)</f>
        <v>528</v>
      </c>
      <c r="G9" s="35">
        <f>SUM(G8)</f>
        <v>528</v>
      </c>
      <c r="H9" s="13">
        <f>SUM(H8)</f>
        <v>106</v>
      </c>
      <c r="I9" s="13">
        <f>SUM(I8)</f>
        <v>106</v>
      </c>
      <c r="J9" s="14">
        <f>SUM(J4:J8)</f>
        <v>1.2826388888888889</v>
      </c>
      <c r="K9" s="24">
        <f>F9/SUM(HOUR(J9)+(ROUNDDOWN(J9,0)*24),PRODUCT(MINUTE(J9)/60))</f>
        <v>17.152138603140227</v>
      </c>
      <c r="L9" s="27">
        <f>SUM(L4:L8)/COUNT(F4:F8)</f>
        <v>17.079999999999998</v>
      </c>
      <c r="M9" s="30">
        <f>PRODUCT(SUM(M4:M8),1/COUNT(M4:M8))</f>
        <v>45.7</v>
      </c>
      <c r="N9" s="14">
        <f>SUM(N4:N8)</f>
        <v>2.0520833333333335</v>
      </c>
      <c r="O9" s="24">
        <f>F9/SUM(HOUR(N9)+(ROUNDDOWN(N9,0)*24),PRODUCT(MINUTE(N9)/60))</f>
        <v>10.720812182741117</v>
      </c>
      <c r="P9" s="27">
        <f>SUM(P4:P8)/COUNT(F4:F8)</f>
        <v>10.88</v>
      </c>
      <c r="Q9" s="14">
        <f>SUM(Q4:Q8)</f>
        <v>0.7694444444444446</v>
      </c>
      <c r="R9" s="13"/>
      <c r="S9" s="13">
        <f>ROUND(SUM(S4:S8)/COUNT(S4:S8),0)</f>
        <v>210</v>
      </c>
      <c r="T9" s="13">
        <f>ROUND(SUM(T4:T8)/COUNT(T4:T8),0)</f>
        <v>223</v>
      </c>
      <c r="U9" s="15">
        <f>SUM(U4:U8)</f>
        <v>65</v>
      </c>
      <c r="V9" s="13">
        <f>ROUND(SUM(V4:V8)/COUNT(V4:V8),0)</f>
        <v>505</v>
      </c>
      <c r="W9" s="13">
        <f>SUM(W8)</f>
        <v>2523</v>
      </c>
      <c r="X9" s="13">
        <f>ROUND(SUM(X4:X8)/COUNT(V4:V8),0)</f>
        <v>0</v>
      </c>
      <c r="Y9" s="13">
        <f>SUM(Y8)</f>
        <v>0</v>
      </c>
      <c r="Z9" s="15">
        <f>SUM(Z4:Z8)</f>
        <v>2523</v>
      </c>
      <c r="AA9" s="13">
        <f>ROUND(SUM(AA4:AA8)/COUNT(AA4:AA8),0)</f>
        <v>314</v>
      </c>
      <c r="AB9" s="23">
        <f t="shared" ref="AB9:AG9" si="0">SUM(AB4:AB8)/COUNT(AB4:AB8)</f>
        <v>2.4</v>
      </c>
      <c r="AC9" s="23">
        <f t="shared" si="0"/>
        <v>11.6</v>
      </c>
      <c r="AD9" s="23" t="e">
        <f t="shared" si="0"/>
        <v>#DIV/0!</v>
      </c>
      <c r="AE9" s="23" t="e">
        <f t="shared" si="0"/>
        <v>#DIV/0!</v>
      </c>
      <c r="AF9" s="23">
        <f t="shared" si="0"/>
        <v>13.6</v>
      </c>
      <c r="AG9" s="23">
        <f t="shared" si="0"/>
        <v>28.2</v>
      </c>
      <c r="AH9" s="23">
        <f>SUM(AH4:AH8)/COUNT(AG4:AG8)</f>
        <v>14.6</v>
      </c>
    </row>
    <row r="10" spans="1:34" ht="13">
      <c r="Q10" s="10"/>
      <c r="R10" s="10"/>
      <c r="S10" s="10"/>
      <c r="W10" s="12"/>
      <c r="Y10" s="12"/>
    </row>
    <row r="11" spans="1:34" ht="13">
      <c r="O11" s="10"/>
      <c r="P11" s="10"/>
      <c r="Q11" s="10"/>
      <c r="R11" s="22"/>
      <c r="S11" s="10"/>
      <c r="T11" s="10"/>
      <c r="U11" s="10"/>
      <c r="V11" s="10"/>
      <c r="W11" s="12"/>
      <c r="X11" s="10"/>
      <c r="Y11" s="12"/>
      <c r="Z11" s="10"/>
      <c r="AA11" s="10"/>
    </row>
    <row r="12" spans="1:34" ht="13">
      <c r="N12" s="26"/>
      <c r="O12" s="10"/>
      <c r="P12" s="10"/>
      <c r="Q12" s="25"/>
      <c r="R12" s="25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O13" s="10"/>
      <c r="P13" s="10"/>
      <c r="Q13" s="25"/>
      <c r="R13" s="25"/>
      <c r="S13" s="10"/>
      <c r="T13" s="10"/>
      <c r="U13" s="10"/>
      <c r="V13" s="10"/>
      <c r="W13" s="10"/>
      <c r="X13" s="10"/>
      <c r="Y13" s="10"/>
      <c r="Z13" s="10"/>
      <c r="AA13" s="10"/>
    </row>
    <row r="14" spans="1:34" ht="13">
      <c r="O14" s="10"/>
      <c r="P14" s="10"/>
      <c r="Q14" s="10"/>
      <c r="R14" s="25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BCB1-2050-43B6-A209-03CF2644810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FC8-D8FF-45D0-B824-C36E10AB6E2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2016-05-09T13:51:31Z</cp:lastPrinted>
  <dcterms:created xsi:type="dcterms:W3CDTF">2001-02-09T16:25:48Z</dcterms:created>
  <dcterms:modified xsi:type="dcterms:W3CDTF">2025-11-12T20:16:37Z</dcterms:modified>
</cp:coreProperties>
</file>