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F9ED6911-B6AF-4A7D-850A-139C48C9BE79}" xr6:coauthVersionLast="47" xr6:coauthVersionMax="47" xr10:uidLastSave="{00000000-0000-0000-0000-000000000000}"/>
  <bookViews>
    <workbookView xWindow="-110" yWindow="-110" windowWidth="19420" windowHeight="10420" xr2:uid="{BBE1087B-B204-4AC7-9BAB-604C45925AB9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O8" i="1" s="1"/>
  <c r="P4" i="1"/>
  <c r="P9" i="1" s="1"/>
  <c r="Q4" i="1"/>
  <c r="R4" i="1" s="1"/>
  <c r="U4" i="1"/>
  <c r="W4" i="1"/>
  <c r="W5" i="1" s="1"/>
  <c r="W6" i="1" s="1"/>
  <c r="W7" i="1" s="1"/>
  <c r="W8" i="1" s="1"/>
  <c r="W9" i="1" s="1"/>
  <c r="X4" i="1"/>
  <c r="Y4" i="1"/>
  <c r="Y5" i="1" s="1"/>
  <c r="Y6" i="1" s="1"/>
  <c r="Y7" i="1" s="1"/>
  <c r="Y8" i="1" s="1"/>
  <c r="Y9" i="1" s="1"/>
  <c r="Z4" i="1"/>
  <c r="AH4" i="1"/>
  <c r="G5" i="1"/>
  <c r="H5" i="1" s="1"/>
  <c r="K5" i="1"/>
  <c r="K6" i="1" s="1"/>
  <c r="K7" i="1" s="1"/>
  <c r="K8" i="1" s="1"/>
  <c r="L5" i="1"/>
  <c r="P5" i="1"/>
  <c r="Q5" i="1"/>
  <c r="U5" i="1"/>
  <c r="X5" i="1"/>
  <c r="Z5" i="1" s="1"/>
  <c r="Z9" i="1" s="1"/>
  <c r="AH5" i="1"/>
  <c r="G6" i="1"/>
  <c r="I6" i="1" s="1"/>
  <c r="L6" i="1"/>
  <c r="L9" i="1" s="1"/>
  <c r="P6" i="1"/>
  <c r="Q6" i="1"/>
  <c r="U6" i="1"/>
  <c r="X6" i="1"/>
  <c r="Z6" i="1"/>
  <c r="AH6" i="1"/>
  <c r="L7" i="1"/>
  <c r="P7" i="1"/>
  <c r="Q7" i="1"/>
  <c r="U7" i="1"/>
  <c r="U9" i="1" s="1"/>
  <c r="X7" i="1"/>
  <c r="Z7" i="1"/>
  <c r="AH7" i="1"/>
  <c r="L8" i="1"/>
  <c r="P8" i="1"/>
  <c r="Q8" i="1"/>
  <c r="U8" i="1"/>
  <c r="X8" i="1"/>
  <c r="Z8" i="1"/>
  <c r="AH8" i="1"/>
  <c r="F9" i="1"/>
  <c r="K9" i="1" s="1"/>
  <c r="J9" i="1"/>
  <c r="M9" i="1"/>
  <c r="N9" i="1"/>
  <c r="O9" i="1"/>
  <c r="Q9" i="1"/>
  <c r="S9" i="1"/>
  <c r="T9" i="1"/>
  <c r="V9" i="1"/>
  <c r="X9" i="1"/>
  <c r="AA9" i="1"/>
  <c r="AB9" i="1"/>
  <c r="AC9" i="1"/>
  <c r="AD9" i="1"/>
  <c r="AE9" i="1"/>
  <c r="AF9" i="1"/>
  <c r="AG9" i="1"/>
  <c r="AH9" i="1"/>
  <c r="R5" i="1" l="1"/>
  <c r="R6" i="1" s="1"/>
  <c r="R7" i="1" s="1"/>
  <c r="R8" i="1" s="1"/>
  <c r="H6" i="1"/>
  <c r="G7" i="1"/>
  <c r="I5" i="1"/>
  <c r="H7" i="1" l="1"/>
  <c r="G8" i="1"/>
  <c r="I7" i="1"/>
  <c r="G9" i="1" l="1"/>
  <c r="H8" i="1"/>
  <c r="H9" i="1" s="1"/>
  <c r="I8" i="1"/>
  <c r="I9" i="1" s="1"/>
</calcChain>
</file>

<file path=xl/sharedStrings.xml><?xml version="1.0" encoding="utf-8"?>
<sst xmlns="http://schemas.openxmlformats.org/spreadsheetml/2006/main" count="57" uniqueCount="53">
  <si>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</si>
  <si>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</si>
  <si>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</si>
  <si>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</si>
  <si>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</si>
  <si>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</si>
  <si>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</si>
  <si>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</si>
  <si>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</si>
  <si>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</si>
  <si>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</si>
  <si>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</si>
  <si>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</si>
  <si>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</si>
  <si>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</si>
  <si>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</si>
  <si>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</si>
  <si>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</si>
  <si>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</si>
  <si>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</si>
  <si>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</si>
  <si>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</si>
  <si>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</si>
  <si>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</si>
  <si>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</si>
  <si>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</si>
  <si>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</si>
  <si>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</si>
  <si>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</si>
  <si>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</si>
  <si>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</si>
  <si>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</si>
  <si>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</si>
  <si>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</si>
  <si>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</si>
  <si>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</si>
  <si>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</si>
  <si>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</si>
  <si>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</si>
  <si>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</si>
  <si>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Mainz</t>
  </si>
  <si>
    <t>Lahnstein</t>
  </si>
  <si>
    <t>Laurenburg</t>
  </si>
  <si>
    <t>Koblenz</t>
  </si>
  <si>
    <t>Simmern</t>
  </si>
  <si>
    <t>Bad Ems</t>
  </si>
  <si>
    <t>Diez - Wallmerod - Westerburg - Wied-Quelle</t>
  </si>
  <si>
    <t>Altenkirchen - Neustadt/Wied - Neuwied</t>
  </si>
  <si>
    <t>Emmelshausen - Boppard</t>
  </si>
  <si>
    <t>Stromberg - Bingen</t>
  </si>
  <si>
    <t>Winkelbach</t>
  </si>
  <si>
    <t>Westerwald - Hunsrück (10.-14.6.2016)</t>
  </si>
  <si>
    <r>
      <t xml:space="preserve">Statistik </t>
    </r>
    <r>
      <rPr>
        <b/>
        <sz val="20"/>
        <rFont val="Arial"/>
        <family val="2"/>
      </rPr>
      <t>Westerwald - Hunsrück (10.-14.6.2016)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</si>
</sst>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8" fillId="0" borderId="0" xfId="0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20" fontId="4" fillId="0" borderId="5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20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20" fontId="4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right"/>
    </xf>
    <xf numFmtId="0" fontId="4" fillId="0" borderId="7" xfId="0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180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77" fontId="8" fillId="0" borderId="6" xfId="0" applyNumberFormat="1" applyFont="1" applyBorder="1" applyAlignment="1">
      <alignment horizontal="right"/>
    </xf>
    <xf numFmtId="180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8" fillId="0" borderId="12" xfId="0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4" xfId="0" applyBorder="1" applyAlignment="1"/>
    <xf numFmtId="0" fontId="9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1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0B64-E75F-484A-877F-CE37B558C765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67" t="s">
        <v>51</v>
      </c>
      <c r="B1" s="68"/>
      <c r="C1" s="68"/>
      <c r="D1" s="68"/>
      <c r="E1" s="68"/>
      <c r="F1" s="69"/>
      <c r="G1" s="71" t="s">
        <v>52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>
      <c r="A2" s="70"/>
      <c r="B2" s="70"/>
      <c r="C2" s="70"/>
      <c r="D2" s="70"/>
      <c r="E2" s="70"/>
      <c r="F2" s="70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16" t="s">
        <v>24</v>
      </c>
      <c r="H3" s="16" t="s">
        <v>21</v>
      </c>
      <c r="I3" s="16" t="s">
        <v>22</v>
      </c>
      <c r="J3" s="16" t="s">
        <v>6</v>
      </c>
      <c r="K3" s="17" t="s">
        <v>30</v>
      </c>
      <c r="L3" s="16" t="s">
        <v>34</v>
      </c>
      <c r="M3" s="16" t="s">
        <v>23</v>
      </c>
      <c r="N3" s="16" t="s">
        <v>12</v>
      </c>
      <c r="O3" s="17" t="s">
        <v>31</v>
      </c>
      <c r="P3" s="16" t="s">
        <v>33</v>
      </c>
      <c r="Q3" s="16" t="s">
        <v>13</v>
      </c>
      <c r="R3" s="17" t="s">
        <v>32</v>
      </c>
      <c r="S3" s="16" t="s">
        <v>7</v>
      </c>
      <c r="T3" s="16" t="s">
        <v>8</v>
      </c>
      <c r="U3" s="16" t="s">
        <v>29</v>
      </c>
      <c r="V3" s="16" t="s">
        <v>10</v>
      </c>
      <c r="W3" s="17" t="s">
        <v>25</v>
      </c>
      <c r="X3" s="16" t="s">
        <v>11</v>
      </c>
      <c r="Y3" s="17" t="s">
        <v>27</v>
      </c>
      <c r="Z3" s="17" t="s">
        <v>28</v>
      </c>
      <c r="AA3" s="16" t="s">
        <v>9</v>
      </c>
      <c r="AB3" s="18" t="s">
        <v>16</v>
      </c>
      <c r="AC3" s="18" t="s">
        <v>17</v>
      </c>
      <c r="AD3" s="18" t="s">
        <v>18</v>
      </c>
      <c r="AE3" s="18" t="s">
        <v>19</v>
      </c>
      <c r="AF3" s="19" t="s">
        <v>15</v>
      </c>
      <c r="AG3" s="19" t="s">
        <v>14</v>
      </c>
      <c r="AH3" s="19" t="s">
        <v>26</v>
      </c>
    </row>
    <row r="4" spans="1:34" ht="13">
      <c r="A4" s="28" t="s">
        <v>35</v>
      </c>
      <c r="B4" s="31">
        <v>42531</v>
      </c>
      <c r="C4" s="5" t="s">
        <v>41</v>
      </c>
      <c r="D4" s="32" t="s">
        <v>45</v>
      </c>
      <c r="E4" s="4" t="s">
        <v>42</v>
      </c>
      <c r="F4" s="34">
        <v>39</v>
      </c>
      <c r="G4" s="47">
        <f>SUM(F4)</f>
        <v>39</v>
      </c>
      <c r="H4" s="37">
        <f>ROUND(PRODUCT(G4/1),0)</f>
        <v>39</v>
      </c>
      <c r="I4" s="37">
        <f>ROUND(PRODUCT(G4/COUNT(F4:F4)),0)</f>
        <v>39</v>
      </c>
      <c r="J4" s="35">
        <v>9.8611111111111108E-2</v>
      </c>
      <c r="K4" s="48">
        <f>SUM(J4)</f>
        <v>9.8611111111111108E-2</v>
      </c>
      <c r="L4" s="49">
        <f>IF(F4=0,0,ROUND(PRODUCT(F4/SUM(HOUR(J4),PRODUCT(MINUTE(J4)/60))),1))</f>
        <v>16.5</v>
      </c>
      <c r="M4" s="36">
        <v>49.5</v>
      </c>
      <c r="N4" s="35">
        <v>0.10416666666666667</v>
      </c>
      <c r="O4" s="48">
        <f>SUM(N4)</f>
        <v>0.10416666666666667</v>
      </c>
      <c r="P4" s="49">
        <f>IF(F4=0,0,ROUND(PRODUCT(F4/SUM(HOUR(N4),PRODUCT(MINUTE(N4)/60))),1))</f>
        <v>15.6</v>
      </c>
      <c r="Q4" s="48">
        <f>SUM(N4,-J4)</f>
        <v>5.5555555555555636E-3</v>
      </c>
      <c r="R4" s="48">
        <f>SUM(Q4)</f>
        <v>5.5555555555555636E-3</v>
      </c>
      <c r="S4" s="36">
        <v>60</v>
      </c>
      <c r="T4" s="36">
        <v>100</v>
      </c>
      <c r="U4" s="50">
        <f>SUM(-S4,T4)</f>
        <v>40</v>
      </c>
      <c r="V4" s="36">
        <v>210</v>
      </c>
      <c r="W4" s="50">
        <f>SUM(V4)</f>
        <v>210</v>
      </c>
      <c r="X4" s="51">
        <f>SUM(S4,-T4,V4)</f>
        <v>170</v>
      </c>
      <c r="Y4" s="50">
        <f>SUM(X4)</f>
        <v>170</v>
      </c>
      <c r="Z4" s="50">
        <f>SUM(V4,-X4)</f>
        <v>40</v>
      </c>
      <c r="AA4" s="36">
        <v>160</v>
      </c>
      <c r="AB4" s="36">
        <v>3</v>
      </c>
      <c r="AC4" s="36">
        <v>13</v>
      </c>
      <c r="AD4" s="37"/>
      <c r="AE4" s="37"/>
      <c r="AF4" s="36">
        <v>18</v>
      </c>
      <c r="AG4" s="36">
        <v>23</v>
      </c>
      <c r="AH4" s="52">
        <f>SUM(AG4,-AF4)</f>
        <v>5</v>
      </c>
    </row>
    <row r="5" spans="1:34" ht="13">
      <c r="A5" s="28" t="s">
        <v>36</v>
      </c>
      <c r="B5" s="31">
        <v>42532</v>
      </c>
      <c r="C5" s="5" t="s">
        <v>42</v>
      </c>
      <c r="D5" s="32" t="s">
        <v>46</v>
      </c>
      <c r="E5" s="33" t="s">
        <v>50</v>
      </c>
      <c r="F5" s="34">
        <v>81</v>
      </c>
      <c r="G5" s="53">
        <f>SUM(G4,F5)</f>
        <v>120</v>
      </c>
      <c r="H5" s="54">
        <f>ROUND(PRODUCT(G5/2),0)</f>
        <v>60</v>
      </c>
      <c r="I5" s="54">
        <f>ROUND(PRODUCT(G5/COUNT(F4:F5)),0)</f>
        <v>60</v>
      </c>
      <c r="J5" s="38">
        <v>0.24166666666666667</v>
      </c>
      <c r="K5" s="55">
        <f>SUM(J5,K4)</f>
        <v>0.34027777777777779</v>
      </c>
      <c r="L5" s="56">
        <f>IF(F5=0,0,ROUND(PRODUCT(F5/SUM(HOUR(J5),PRODUCT(MINUTE(J5)/60))),1))</f>
        <v>14</v>
      </c>
      <c r="M5" s="39">
        <v>50.5</v>
      </c>
      <c r="N5" s="38">
        <v>0.32291666666666669</v>
      </c>
      <c r="O5" s="55">
        <f>SUM(N5,O4)</f>
        <v>0.42708333333333337</v>
      </c>
      <c r="P5" s="56">
        <f>IF(F5=0,0,ROUND(PRODUCT(F5/SUM(HOUR(N5),PRODUCT(MINUTE(N5)/60))),1))</f>
        <v>10.5</v>
      </c>
      <c r="Q5" s="55">
        <f>SUM(N5,-J5)</f>
        <v>8.1250000000000017E-2</v>
      </c>
      <c r="R5" s="55">
        <f>SUM(Q5,R4)</f>
        <v>8.680555555555558E-2</v>
      </c>
      <c r="S5" s="39">
        <v>100</v>
      </c>
      <c r="T5" s="39">
        <v>285</v>
      </c>
      <c r="U5" s="57">
        <f>SUM(-S5,T5)</f>
        <v>185</v>
      </c>
      <c r="V5" s="39">
        <v>780</v>
      </c>
      <c r="W5" s="57">
        <f>SUM(W4,V5)</f>
        <v>990</v>
      </c>
      <c r="X5" s="58">
        <f>SUM(S5,-T5,V5)</f>
        <v>595</v>
      </c>
      <c r="Y5" s="57">
        <f>SUM(Y4,X5)</f>
        <v>765</v>
      </c>
      <c r="Z5" s="57">
        <f>SUM(V5,-X5)</f>
        <v>185</v>
      </c>
      <c r="AA5" s="39">
        <v>477</v>
      </c>
      <c r="AB5" s="39">
        <v>3</v>
      </c>
      <c r="AC5" s="39">
        <v>14</v>
      </c>
      <c r="AD5" s="40"/>
      <c r="AE5" s="41"/>
      <c r="AF5" s="39">
        <v>18</v>
      </c>
      <c r="AG5" s="39">
        <v>27</v>
      </c>
      <c r="AH5" s="59">
        <f>SUM(AG5,-AF5)</f>
        <v>9</v>
      </c>
    </row>
    <row r="6" spans="1:34" ht="13">
      <c r="A6" s="28" t="s">
        <v>37</v>
      </c>
      <c r="B6" s="31">
        <v>42533</v>
      </c>
      <c r="C6" s="5" t="s">
        <v>50</v>
      </c>
      <c r="D6" s="30" t="s">
        <v>47</v>
      </c>
      <c r="E6" s="4" t="s">
        <v>43</v>
      </c>
      <c r="F6" s="5">
        <v>105</v>
      </c>
      <c r="G6" s="53">
        <f>SUM(G5,F6)</f>
        <v>225</v>
      </c>
      <c r="H6" s="54">
        <f>ROUND(PRODUCT(G6/3),0)</f>
        <v>75</v>
      </c>
      <c r="I6" s="54">
        <f>ROUND(PRODUCT(G6/COUNT(F4:F6)),0)</f>
        <v>75</v>
      </c>
      <c r="J6" s="38">
        <v>0.27152777777777776</v>
      </c>
      <c r="K6" s="55">
        <f>SUM(J6,K5)</f>
        <v>0.61180555555555549</v>
      </c>
      <c r="L6" s="56">
        <f>IF(F6=0,0,ROUND(PRODUCT(F6/SUM(HOUR(J6),PRODUCT(MINUTE(J6)/60))),1))</f>
        <v>16.100000000000001</v>
      </c>
      <c r="M6" s="39">
        <v>52.5</v>
      </c>
      <c r="N6" s="38">
        <v>0.39583333333333331</v>
      </c>
      <c r="O6" s="55">
        <f>SUM(N6,O5)</f>
        <v>0.82291666666666674</v>
      </c>
      <c r="P6" s="56">
        <f>IF(F6=0,0,ROUND(PRODUCT(F6/SUM(HOUR(N6),PRODUCT(MINUTE(N6)/60))),1))</f>
        <v>11.1</v>
      </c>
      <c r="Q6" s="55">
        <f>SUM(N6,-J6)</f>
        <v>0.12430555555555556</v>
      </c>
      <c r="R6" s="55">
        <f>SUM(Q6,R5)</f>
        <v>0.21111111111111114</v>
      </c>
      <c r="S6" s="39">
        <v>285</v>
      </c>
      <c r="T6" s="39">
        <v>70</v>
      </c>
      <c r="U6" s="57">
        <f>SUM(-S6,T6)</f>
        <v>-215</v>
      </c>
      <c r="V6" s="39">
        <v>513</v>
      </c>
      <c r="W6" s="57">
        <f>SUM(W5,V6)</f>
        <v>1503</v>
      </c>
      <c r="X6" s="58">
        <f>SUM(S6,-T6,V6)</f>
        <v>728</v>
      </c>
      <c r="Y6" s="57">
        <f>SUM(Y5,X6)</f>
        <v>1493</v>
      </c>
      <c r="Z6" s="57">
        <f>SUM(V6,-X6)</f>
        <v>-215</v>
      </c>
      <c r="AA6" s="39">
        <v>306</v>
      </c>
      <c r="AB6" s="39">
        <v>3</v>
      </c>
      <c r="AC6" s="39">
        <v>18</v>
      </c>
      <c r="AD6" s="40"/>
      <c r="AE6" s="41"/>
      <c r="AF6" s="39">
        <v>18</v>
      </c>
      <c r="AG6" s="39">
        <v>23</v>
      </c>
      <c r="AH6" s="59">
        <f>SUM(AG6,-AF6)</f>
        <v>5</v>
      </c>
    </row>
    <row r="7" spans="1:34" ht="13">
      <c r="A7" s="28" t="s">
        <v>38</v>
      </c>
      <c r="B7" s="31">
        <v>42534</v>
      </c>
      <c r="C7" s="5" t="s">
        <v>44</v>
      </c>
      <c r="D7" s="30" t="s">
        <v>48</v>
      </c>
      <c r="E7" s="4" t="s">
        <v>43</v>
      </c>
      <c r="F7" s="5">
        <v>73</v>
      </c>
      <c r="G7" s="53">
        <f>SUM(G6,F7)</f>
        <v>298</v>
      </c>
      <c r="H7" s="54">
        <f>ROUND(PRODUCT(G7/4),0)</f>
        <v>75</v>
      </c>
      <c r="I7" s="54">
        <f>ROUND(PRODUCT(G7/COUNT(F4:F7)),0)</f>
        <v>75</v>
      </c>
      <c r="J7" s="38">
        <v>0.16180555555555556</v>
      </c>
      <c r="K7" s="55">
        <f>SUM(J7,K6)</f>
        <v>0.77361111111111103</v>
      </c>
      <c r="L7" s="56">
        <f>IF(F7=0,0,ROUND(PRODUCT(F7/SUM(HOUR(J7),PRODUCT(MINUTE(J7)/60))),1))</f>
        <v>18.8</v>
      </c>
      <c r="M7" s="39">
        <v>55</v>
      </c>
      <c r="N7" s="38">
        <v>0.1875</v>
      </c>
      <c r="O7" s="55">
        <f>SUM(N7,O6)</f>
        <v>1.0104166666666667</v>
      </c>
      <c r="P7" s="56">
        <f>IF(F7=0,0,ROUND(PRODUCT(F7/SUM(HOUR(N7),PRODUCT(MINUTE(N7)/60))),1))</f>
        <v>16.2</v>
      </c>
      <c r="Q7" s="55">
        <f>SUM(N7,-J7)</f>
        <v>2.5694444444444436E-2</v>
      </c>
      <c r="R7" s="55">
        <f>SUM(Q7,R6)</f>
        <v>0.23680555555555557</v>
      </c>
      <c r="S7" s="39">
        <v>350</v>
      </c>
      <c r="T7" s="39">
        <v>70</v>
      </c>
      <c r="U7" s="57">
        <f>SUM(-S7,T7)</f>
        <v>-280</v>
      </c>
      <c r="V7" s="39">
        <v>380</v>
      </c>
      <c r="W7" s="57">
        <f>SUM(W6,V7)</f>
        <v>1883</v>
      </c>
      <c r="X7" s="58">
        <f>SUM(S7,-T7,V7)</f>
        <v>660</v>
      </c>
      <c r="Y7" s="57">
        <f>SUM(Y6,X7)</f>
        <v>2153</v>
      </c>
      <c r="Z7" s="57">
        <f>SUM(V7,-X7)</f>
        <v>-280</v>
      </c>
      <c r="AA7" s="39">
        <v>500</v>
      </c>
      <c r="AB7" s="39">
        <v>1</v>
      </c>
      <c r="AC7" s="39">
        <v>7</v>
      </c>
      <c r="AD7" s="40"/>
      <c r="AE7" s="41"/>
      <c r="AF7" s="39">
        <v>13</v>
      </c>
      <c r="AG7" s="39">
        <v>16</v>
      </c>
      <c r="AH7" s="59">
        <f>SUM(AG7,-AF7)</f>
        <v>3</v>
      </c>
    </row>
    <row r="8" spans="1:34" ht="13">
      <c r="A8" s="28" t="s">
        <v>39</v>
      </c>
      <c r="B8" s="31">
        <v>42535</v>
      </c>
      <c r="C8" s="5" t="s">
        <v>44</v>
      </c>
      <c r="D8" s="30" t="s">
        <v>49</v>
      </c>
      <c r="E8" s="4" t="s">
        <v>40</v>
      </c>
      <c r="F8" s="5">
        <v>85</v>
      </c>
      <c r="G8" s="60">
        <f>SUM(G7,F8)</f>
        <v>383</v>
      </c>
      <c r="H8" s="61">
        <f>ROUND(PRODUCT(G8/5),0)</f>
        <v>77</v>
      </c>
      <c r="I8" s="61">
        <f>ROUND(PRODUCT(G8/COUNT(F4:F8)),0)</f>
        <v>77</v>
      </c>
      <c r="J8" s="42">
        <v>0.20347222222222219</v>
      </c>
      <c r="K8" s="62">
        <f>SUM(J8,K7)</f>
        <v>0.97708333333333319</v>
      </c>
      <c r="L8" s="63">
        <f>IF(F8=0,0,ROUND(PRODUCT(F8/SUM(HOUR(J8),PRODUCT(MINUTE(J8)/60))),1))</f>
        <v>17.399999999999999</v>
      </c>
      <c r="M8" s="43">
        <v>56.5</v>
      </c>
      <c r="N8" s="42">
        <v>0.22916666666666666</v>
      </c>
      <c r="O8" s="62">
        <f>SUM(N8,O7)</f>
        <v>1.2395833333333335</v>
      </c>
      <c r="P8" s="63">
        <f>IF(F8=0,0,ROUND(PRODUCT(F8/SUM(HOUR(N8),PRODUCT(MINUTE(N8)/60))),1))</f>
        <v>15.5</v>
      </c>
      <c r="Q8" s="62">
        <f>SUM(N8,-J8)</f>
        <v>2.5694444444444464E-2</v>
      </c>
      <c r="R8" s="62">
        <f>SUM(Q8,R7)</f>
        <v>0.26250000000000007</v>
      </c>
      <c r="S8" s="43">
        <v>350</v>
      </c>
      <c r="T8" s="44">
        <v>100</v>
      </c>
      <c r="U8" s="64">
        <f>SUM(-S8,T8)</f>
        <v>-250</v>
      </c>
      <c r="V8" s="43">
        <v>568</v>
      </c>
      <c r="W8" s="64">
        <f>SUM(W7,V8)</f>
        <v>2451</v>
      </c>
      <c r="X8" s="65">
        <f>SUM(S8,-T8,V8)</f>
        <v>818</v>
      </c>
      <c r="Y8" s="64">
        <f>SUM(Y7,X8)</f>
        <v>2971</v>
      </c>
      <c r="Z8" s="64">
        <f>SUM(V8,-X8)</f>
        <v>-250</v>
      </c>
      <c r="AA8" s="43">
        <v>512</v>
      </c>
      <c r="AB8" s="43">
        <v>3</v>
      </c>
      <c r="AC8" s="43">
        <v>11</v>
      </c>
      <c r="AD8" s="45"/>
      <c r="AE8" s="46"/>
      <c r="AF8" s="43">
        <v>13</v>
      </c>
      <c r="AG8" s="43">
        <v>17</v>
      </c>
      <c r="AH8" s="66">
        <f>SUM(AG8,-AF8)</f>
        <v>4</v>
      </c>
    </row>
    <row r="9" spans="1:34" ht="13">
      <c r="A9" s="20" t="s">
        <v>5</v>
      </c>
      <c r="B9" s="74"/>
      <c r="C9" s="75"/>
      <c r="D9" s="75"/>
      <c r="E9" s="76"/>
      <c r="F9" s="21">
        <f>SUM(F4:F8)</f>
        <v>383</v>
      </c>
      <c r="G9" s="13">
        <f>SUM(G8)</f>
        <v>383</v>
      </c>
      <c r="H9" s="13">
        <f>SUM(H8)</f>
        <v>77</v>
      </c>
      <c r="I9" s="13">
        <f>SUM(I8)</f>
        <v>77</v>
      </c>
      <c r="J9" s="14">
        <f>SUM(J4:J8)</f>
        <v>0.97708333333333319</v>
      </c>
      <c r="K9" s="24">
        <f>F9/SUM(HOUR(J9)+(ROUNDDOWN(J9,0)*24),PRODUCT(MINUTE(J9)/60))</f>
        <v>16.332622601279319</v>
      </c>
      <c r="L9" s="27">
        <f>SUM(L4:L8)/COUNT(F4:F8)</f>
        <v>16.560000000000002</v>
      </c>
      <c r="M9" s="29">
        <f>PRODUCT(SUM(M4:M8),1/COUNT(M4:M8))</f>
        <v>52.800000000000004</v>
      </c>
      <c r="N9" s="14">
        <f>SUM(N4:N8)</f>
        <v>1.2395833333333335</v>
      </c>
      <c r="O9" s="24">
        <f>F9/SUM(HOUR(N9)+(ROUNDDOWN(N9,0)*24),PRODUCT(MINUTE(N9)/60))</f>
        <v>12.873949579831933</v>
      </c>
      <c r="P9" s="27">
        <f>SUM(P4:P8)/COUNT(F4:F8)</f>
        <v>13.780000000000001</v>
      </c>
      <c r="Q9" s="14">
        <f>SUM(Q4:Q8)</f>
        <v>0.26250000000000007</v>
      </c>
      <c r="R9" s="13"/>
      <c r="S9" s="13">
        <f>ROUND(SUM(S4:S8)/COUNT(S4:S8),0)</f>
        <v>229</v>
      </c>
      <c r="T9" s="13">
        <f>ROUND(SUM(T4:T8)/COUNT(T4:T8),0)</f>
        <v>125</v>
      </c>
      <c r="U9" s="15">
        <f>SUM(U4:U8)</f>
        <v>-520</v>
      </c>
      <c r="V9" s="13">
        <f>ROUND(SUM(V4:V8)/COUNT(V4:V8),0)</f>
        <v>490</v>
      </c>
      <c r="W9" s="13">
        <f>SUM(W8)</f>
        <v>2451</v>
      </c>
      <c r="X9" s="13">
        <f>ROUND(SUM(X4:X8)/COUNT(V4:V8),0)</f>
        <v>594</v>
      </c>
      <c r="Y9" s="13">
        <f>SUM(Y8)</f>
        <v>2971</v>
      </c>
      <c r="Z9" s="15">
        <f>SUM(Z4:Z8)</f>
        <v>-520</v>
      </c>
      <c r="AA9" s="13">
        <f>ROUND(SUM(AA4:AA8)/COUNT(AA4:AA8),0)</f>
        <v>391</v>
      </c>
      <c r="AB9" s="23">
        <f t="shared" ref="AB9:AG9" si="0">SUM(AB4:AB8)/COUNT(AB4:AB8)</f>
        <v>2.6</v>
      </c>
      <c r="AC9" s="23">
        <f t="shared" si="0"/>
        <v>12.6</v>
      </c>
      <c r="AD9" s="23" t="e">
        <f t="shared" si="0"/>
        <v>#DIV/0!</v>
      </c>
      <c r="AE9" s="23" t="e">
        <f t="shared" si="0"/>
        <v>#DIV/0!</v>
      </c>
      <c r="AF9" s="23">
        <f t="shared" si="0"/>
        <v>16</v>
      </c>
      <c r="AG9" s="23">
        <f t="shared" si="0"/>
        <v>21.2</v>
      </c>
      <c r="AH9" s="23">
        <f>SUM(AH4:AH8)/COUNT(AG4:AG8)</f>
        <v>5.2</v>
      </c>
    </row>
    <row r="10" spans="1:34" ht="13">
      <c r="Q10" s="10"/>
      <c r="R10" s="10"/>
      <c r="S10" s="10"/>
      <c r="W10" s="12"/>
      <c r="Y10" s="12"/>
    </row>
    <row r="11" spans="1:34" ht="13">
      <c r="O11" s="10"/>
      <c r="P11" s="10"/>
      <c r="Q11" s="10"/>
      <c r="R11" s="22"/>
      <c r="S11" s="10"/>
      <c r="T11" s="10"/>
      <c r="U11" s="10"/>
      <c r="V11" s="10"/>
      <c r="W11" s="12"/>
      <c r="X11" s="10"/>
      <c r="Y11" s="12"/>
      <c r="Z11" s="10"/>
      <c r="AA11" s="10"/>
    </row>
    <row r="12" spans="1:34" ht="13">
      <c r="N12" s="26"/>
      <c r="O12" s="10"/>
      <c r="P12" s="10"/>
      <c r="Q12" s="25"/>
      <c r="R12" s="25"/>
      <c r="S12" s="10"/>
      <c r="T12" s="10"/>
      <c r="U12" s="10"/>
      <c r="V12" s="10"/>
      <c r="W12" s="10"/>
      <c r="X12" s="10"/>
      <c r="Y12" s="10"/>
      <c r="Z12" s="10"/>
      <c r="AA12" s="10"/>
    </row>
    <row r="13" spans="1:34" ht="13">
      <c r="O13" s="10"/>
      <c r="P13" s="10"/>
      <c r="Q13" s="25"/>
      <c r="R13" s="25"/>
      <c r="S13" s="10"/>
      <c r="T13" s="10"/>
      <c r="U13" s="10"/>
      <c r="V13" s="10"/>
      <c r="W13" s="10"/>
      <c r="X13" s="10"/>
      <c r="Y13" s="10"/>
      <c r="Z13" s="10"/>
      <c r="AA13" s="10"/>
    </row>
    <row r="14" spans="1:34" ht="13">
      <c r="O14" s="10"/>
      <c r="P14" s="10"/>
      <c r="Q14" s="10"/>
      <c r="R14" s="25"/>
      <c r="S14" s="10"/>
      <c r="T14" s="10"/>
      <c r="U14" s="10"/>
      <c r="V14" s="10"/>
      <c r="W14" s="10"/>
      <c r="X14" s="10"/>
      <c r="Y14" s="10"/>
      <c r="Z14" s="10"/>
      <c r="AA14" s="10"/>
    </row>
    <row r="15" spans="1:34"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3B8-808C-44BA-9B12-8DC31C203188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50DA-5CC6-43C1-BCB7-4BE69BE5FABF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2016-09-29T07:55:47Z</cp:lastPrinted>
  <dcterms:created xsi:type="dcterms:W3CDTF">2001-02-09T16:25:48Z</dcterms:created>
  <dcterms:modified xsi:type="dcterms:W3CDTF">2025-11-12T20:16:08Z</dcterms:modified>
</cp:coreProperties>
</file>