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chris\Documents\V - My Sports\Bike\0000 Radstrecken\tour 001-120\"/>
    </mc:Choice>
  </mc:AlternateContent>
  <xr:revisionPtr revIDLastSave="0" documentId="8_{6F79CC5B-AA29-4CD5-89CB-EE79EE5ACED9}" xr6:coauthVersionLast="47" xr6:coauthVersionMax="47" xr10:uidLastSave="{00000000-0000-0000-0000-000000000000}"/>
  <bookViews>
    <workbookView xWindow="-110" yWindow="-110" windowWidth="19420" windowHeight="10420" xr2:uid="{3555478A-808E-42E2-9E21-755E4EF3D3EA}"/>
  </bookViews>
  <sheets>
    <sheet name="Tabelle1" sheetId="1" r:id="rId1"/>
    <sheet name="Tabelle2" sheetId="2" r:id="rId2"/>
    <sheet name="Tabelle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" i="1" l="1"/>
  <c r="H4" i="1" s="1"/>
  <c r="K4" i="1"/>
  <c r="K5" i="1"/>
  <c r="K6" i="1" s="1"/>
  <c r="K7" i="1" s="1"/>
  <c r="K8" i="1" s="1"/>
  <c r="K9" i="1" s="1"/>
  <c r="K10" i="1" s="1"/>
  <c r="K11" i="1" s="1"/>
  <c r="L4" i="1"/>
  <c r="O4" i="1"/>
  <c r="O5" i="1"/>
  <c r="O6" i="1"/>
  <c r="O7" i="1" s="1"/>
  <c r="O8" i="1" s="1"/>
  <c r="O9" i="1" s="1"/>
  <c r="O10" i="1" s="1"/>
  <c r="O11" i="1" s="1"/>
  <c r="P4" i="1"/>
  <c r="Q4" i="1"/>
  <c r="R4" i="1"/>
  <c r="R5" i="1" s="1"/>
  <c r="R6" i="1" s="1"/>
  <c r="U4" i="1"/>
  <c r="W4" i="1"/>
  <c r="W5" i="1"/>
  <c r="W6" i="1" s="1"/>
  <c r="W7" i="1" s="1"/>
  <c r="W8" i="1" s="1"/>
  <c r="W9" i="1" s="1"/>
  <c r="W10" i="1" s="1"/>
  <c r="W11" i="1" s="1"/>
  <c r="W12" i="1" s="1"/>
  <c r="X4" i="1"/>
  <c r="Y4" i="1" s="1"/>
  <c r="Y5" i="1" s="1"/>
  <c r="Y6" i="1" s="1"/>
  <c r="Y7" i="1" s="1"/>
  <c r="Y8" i="1" s="1"/>
  <c r="Y9" i="1" s="1"/>
  <c r="Y10" i="1" s="1"/>
  <c r="Y11" i="1" s="1"/>
  <c r="Y12" i="1" s="1"/>
  <c r="AH4" i="1"/>
  <c r="G5" i="1"/>
  <c r="I5" i="1" s="1"/>
  <c r="L5" i="1"/>
  <c r="L12" i="1" s="1"/>
  <c r="P5" i="1"/>
  <c r="Q5" i="1"/>
  <c r="U5" i="1"/>
  <c r="X5" i="1"/>
  <c r="Z5" i="1"/>
  <c r="AH5" i="1"/>
  <c r="L6" i="1"/>
  <c r="P6" i="1"/>
  <c r="P12" i="1" s="1"/>
  <c r="Q6" i="1"/>
  <c r="U6" i="1"/>
  <c r="X6" i="1"/>
  <c r="Z6" i="1" s="1"/>
  <c r="AH6" i="1"/>
  <c r="L7" i="1"/>
  <c r="P7" i="1"/>
  <c r="Q7" i="1"/>
  <c r="Q12" i="1" s="1"/>
  <c r="U7" i="1"/>
  <c r="X7" i="1"/>
  <c r="AH7" i="1"/>
  <c r="L8" i="1"/>
  <c r="P8" i="1"/>
  <c r="Q8" i="1"/>
  <c r="U8" i="1"/>
  <c r="X8" i="1"/>
  <c r="X12" i="1" s="1"/>
  <c r="AH8" i="1"/>
  <c r="L9" i="1"/>
  <c r="P9" i="1"/>
  <c r="Q9" i="1"/>
  <c r="U9" i="1"/>
  <c r="X9" i="1"/>
  <c r="Z9" i="1"/>
  <c r="AH9" i="1"/>
  <c r="L10" i="1"/>
  <c r="P10" i="1"/>
  <c r="Q10" i="1"/>
  <c r="U10" i="1"/>
  <c r="X10" i="1"/>
  <c r="Z10" i="1" s="1"/>
  <c r="AH10" i="1"/>
  <c r="L11" i="1"/>
  <c r="P11" i="1"/>
  <c r="Q11" i="1"/>
  <c r="U11" i="1"/>
  <c r="X11" i="1"/>
  <c r="Z11" i="1"/>
  <c r="AH11" i="1"/>
  <c r="AH12" i="1"/>
  <c r="F12" i="1"/>
  <c r="J12" i="1"/>
  <c r="M12" i="1"/>
  <c r="N12" i="1"/>
  <c r="S12" i="1"/>
  <c r="T12" i="1"/>
  <c r="V12" i="1"/>
  <c r="AA12" i="1"/>
  <c r="AB12" i="1"/>
  <c r="AC12" i="1"/>
  <c r="AD12" i="1"/>
  <c r="AE12" i="1"/>
  <c r="AF12" i="1"/>
  <c r="AG12" i="1"/>
  <c r="U12" i="1"/>
  <c r="Z4" i="1"/>
  <c r="H5" i="1"/>
  <c r="Z7" i="1"/>
  <c r="K12" i="1"/>
  <c r="G6" i="1"/>
  <c r="G7" i="1"/>
  <c r="G8" i="1" s="1"/>
  <c r="O12" i="1"/>
  <c r="I6" i="1"/>
  <c r="H6" i="1"/>
  <c r="H8" i="1" l="1"/>
  <c r="G9" i="1"/>
  <c r="I8" i="1"/>
  <c r="H7" i="1"/>
  <c r="Z8" i="1"/>
  <c r="Z12" i="1" s="1"/>
  <c r="I7" i="1"/>
  <c r="R7" i="1"/>
  <c r="R8" i="1" s="1"/>
  <c r="R9" i="1" s="1"/>
  <c r="R10" i="1" s="1"/>
  <c r="R11" i="1" s="1"/>
  <c r="I4" i="1"/>
  <c r="H9" i="1" l="1"/>
  <c r="G10" i="1"/>
  <c r="I9" i="1"/>
  <c r="I10" i="1" l="1"/>
  <c r="G11" i="1"/>
  <c r="H10" i="1"/>
  <c r="I11" i="1" l="1"/>
  <c r="I12" i="1" s="1"/>
  <c r="H11" i="1"/>
  <c r="H12" i="1" s="1"/>
  <c r="G12" i="1"/>
</calcChain>
</file>

<file path=xl/sharedStrings.xml><?xml version="1.0" encoding="utf-8"?>
<sst xmlns="http://schemas.openxmlformats.org/spreadsheetml/2006/main" count="66" uniqueCount="59">
  <si>
    <t>Tag</t>
  </si>
  <si>
    <t>Datum</t>
  </si>
  <si>
    <t>Start</t>
  </si>
  <si>
    <t>Zwischenstationen</t>
  </si>
  <si>
    <t>Ziel</t>
  </si>
  <si>
    <t>Summe</t>
  </si>
  <si>
    <t>Fahrzeit</t>
  </si>
  <si>
    <t>Höhe Beginn</t>
  </si>
  <si>
    <t>Höhe Ende</t>
  </si>
  <si>
    <t>Max. Höhe</t>
  </si>
  <si>
    <t>Hm aufw</t>
  </si>
  <si>
    <t>Hm abw</t>
  </si>
  <si>
    <t>Gesamtzeit</t>
  </si>
  <si>
    <t>Pausenzeit</t>
  </si>
  <si>
    <t>Max.Temp.</t>
  </si>
  <si>
    <t xml:space="preserve">Min.Temp. </t>
  </si>
  <si>
    <t>Ø Steigung</t>
  </si>
  <si>
    <t>max.Steigung</t>
  </si>
  <si>
    <t>Ø Gefälle</t>
  </si>
  <si>
    <t>max.Gefälle</t>
  </si>
  <si>
    <t>km</t>
  </si>
  <si>
    <t>km/Tag</t>
  </si>
  <si>
    <t>km/Fahrtag</t>
  </si>
  <si>
    <t>max. km/h</t>
  </si>
  <si>
    <t>Σ km</t>
  </si>
  <si>
    <t>Σ Hm aufw</t>
  </si>
  <si>
    <t>Δ Temp.</t>
  </si>
  <si>
    <t>Σ Hm abw</t>
  </si>
  <si>
    <t>Δ Hmauf-abw</t>
  </si>
  <si>
    <t>Δ Beg./Ende</t>
  </si>
  <si>
    <t>Σ Fahrzeit</t>
  </si>
  <si>
    <t>Σ Gesamtzeit</t>
  </si>
  <si>
    <t>Σ Pausenzeit</t>
  </si>
  <si>
    <t>km/h brutto</t>
  </si>
  <si>
    <t>km/h netto</t>
  </si>
  <si>
    <t>01.</t>
  </si>
  <si>
    <t>02.</t>
  </si>
  <si>
    <t>03.</t>
  </si>
  <si>
    <t>04.</t>
  </si>
  <si>
    <t>05.</t>
  </si>
  <si>
    <t>06.</t>
  </si>
  <si>
    <t>07.</t>
  </si>
  <si>
    <t>08.</t>
  </si>
  <si>
    <t>Riga - Vilnius - Minsk (20.-27.5.2017)</t>
  </si>
  <si>
    <r>
      <t>Statistik</t>
    </r>
    <r>
      <rPr>
        <b/>
        <sz val="20"/>
        <rFont val="Arial"/>
        <family val="2"/>
      </rPr>
      <t xml:space="preserve"> Riga - Vilnius - Minsk (20.-27.5.2017)</t>
    </r>
  </si>
  <si>
    <t>Riga Airport</t>
  </si>
  <si>
    <t>Riga</t>
  </si>
  <si>
    <t>Ikšķile</t>
  </si>
  <si>
    <t>Jaunjelgava</t>
  </si>
  <si>
    <t>Sērene</t>
  </si>
  <si>
    <t>Grenze LV/LT - Kvetkai</t>
  </si>
  <si>
    <t>Kupiškis</t>
  </si>
  <si>
    <t>Anykščiai</t>
  </si>
  <si>
    <t>Pakeršiai</t>
  </si>
  <si>
    <t>Želva - Paberžė</t>
  </si>
  <si>
    <t>Vilnius</t>
  </si>
  <si>
    <t>Grenze LT/BY - Aschmjany</t>
  </si>
  <si>
    <t>Zabrezzie</t>
  </si>
  <si>
    <t>Minsk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</si>
</sst>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7" formatCode="[h]:mm"/>
    <numFmt numFmtId="180" formatCode="0.0"/>
  </numFmts>
  <fonts count="10">
    <font>
      <sz val="10"/>
      <name val="Arial"/>
    </font>
    <font>
      <b/>
      <sz val="10"/>
      <name val="Arial"/>
      <family val="2"/>
    </font>
    <font>
      <b/>
      <i/>
      <sz val="10"/>
      <name val="Arial"/>
      <family val="2"/>
    </font>
    <font>
      <b/>
      <sz val="20"/>
      <name val="Arial"/>
      <family val="2"/>
    </font>
    <font>
      <sz val="10"/>
      <name val="Arial"/>
      <family val="2"/>
    </font>
    <font>
      <b/>
      <sz val="9"/>
      <name val="Times New Roman"/>
      <family val="1"/>
    </font>
    <font>
      <b/>
      <sz val="8"/>
      <name val="Times New Roman"/>
      <family val="1"/>
    </font>
    <font>
      <b/>
      <sz val="9"/>
      <name val="WP CyrillicA"/>
    </font>
    <font>
      <i/>
      <sz val="10"/>
      <name val="Arial"/>
      <family val="2"/>
    </font>
    <font>
      <b/>
      <i/>
      <sz val="2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5" fillId="0" borderId="0" xfId="0" applyFont="1" applyBorder="1" applyAlignment="1">
      <alignment vertical="top" wrapText="1"/>
    </xf>
    <xf numFmtId="0" fontId="6" fillId="0" borderId="0" xfId="0" applyFont="1" applyBorder="1" applyAlignment="1">
      <alignment vertical="top" wrapText="1"/>
    </xf>
    <xf numFmtId="0" fontId="6" fillId="0" borderId="0" xfId="0" applyFont="1" applyBorder="1" applyAlignment="1">
      <alignment wrapText="1"/>
    </xf>
    <xf numFmtId="0" fontId="7" fillId="0" borderId="0" xfId="0" applyFont="1" applyBorder="1" applyAlignment="1">
      <alignment wrapText="1"/>
    </xf>
    <xf numFmtId="0" fontId="0" fillId="0" borderId="0" xfId="0" applyBorder="1"/>
    <xf numFmtId="21" fontId="5" fillId="0" borderId="0" xfId="0" applyNumberFormat="1" applyFont="1" applyBorder="1" applyAlignment="1">
      <alignment vertical="top" wrapText="1"/>
    </xf>
    <xf numFmtId="0" fontId="0" fillId="0" borderId="2" xfId="0" applyBorder="1"/>
    <xf numFmtId="0" fontId="0" fillId="0" borderId="3" xfId="0" applyBorder="1"/>
    <xf numFmtId="0" fontId="8" fillId="0" borderId="3" xfId="0" applyFont="1" applyBorder="1"/>
    <xf numFmtId="0" fontId="8" fillId="0" borderId="4" xfId="0" applyFont="1" applyBorder="1"/>
    <xf numFmtId="0" fontId="0" fillId="0" borderId="5" xfId="0" applyBorder="1"/>
    <xf numFmtId="0" fontId="8" fillId="0" borderId="0" xfId="0" applyFont="1" applyBorder="1"/>
    <xf numFmtId="0" fontId="8" fillId="0" borderId="6" xfId="0" applyFont="1" applyBorder="1"/>
    <xf numFmtId="177" fontId="8" fillId="0" borderId="3" xfId="0" applyNumberFormat="1" applyFont="1" applyBorder="1"/>
    <xf numFmtId="177" fontId="8" fillId="0" borderId="0" xfId="0" applyNumberFormat="1" applyFont="1" applyBorder="1"/>
    <xf numFmtId="0" fontId="1" fillId="0" borderId="1" xfId="0" applyFont="1" applyBorder="1"/>
    <xf numFmtId="177" fontId="1" fillId="0" borderId="1" xfId="0" applyNumberFormat="1" applyFont="1" applyBorder="1"/>
    <xf numFmtId="0" fontId="1" fillId="0" borderId="1" xfId="0" applyFont="1" applyFill="1" applyBorder="1"/>
    <xf numFmtId="0" fontId="2" fillId="0" borderId="1" xfId="0" applyFont="1" applyBorder="1" applyAlignment="1">
      <alignment textRotation="90"/>
    </xf>
    <xf numFmtId="0" fontId="2" fillId="0" borderId="1" xfId="0" applyFont="1" applyFill="1" applyBorder="1" applyAlignment="1">
      <alignment textRotation="90"/>
    </xf>
    <xf numFmtId="0" fontId="2" fillId="0" borderId="1" xfId="0" applyFont="1" applyBorder="1" applyAlignment="1">
      <alignment textRotation="90" wrapText="1"/>
    </xf>
    <xf numFmtId="0" fontId="2" fillId="0" borderId="1" xfId="0" applyFont="1" applyFill="1" applyBorder="1" applyAlignment="1">
      <alignment textRotation="90" wrapText="1"/>
    </xf>
    <xf numFmtId="0" fontId="0" fillId="0" borderId="0" xfId="0" applyFill="1" applyBorder="1"/>
    <xf numFmtId="0" fontId="8" fillId="0" borderId="0" xfId="0" applyFont="1" applyFill="1" applyBorder="1"/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right" vertical="center" wrapText="1"/>
    </xf>
    <xf numFmtId="0" fontId="1" fillId="0" borderId="0" xfId="0" applyFont="1" applyBorder="1"/>
    <xf numFmtId="180" fontId="0" fillId="0" borderId="3" xfId="0" applyNumberFormat="1" applyBorder="1"/>
    <xf numFmtId="180" fontId="0" fillId="0" borderId="0" xfId="0" applyNumberFormat="1" applyBorder="1"/>
    <xf numFmtId="180" fontId="0" fillId="0" borderId="0" xfId="0" applyNumberFormat="1" applyFill="1" applyBorder="1"/>
    <xf numFmtId="1" fontId="1" fillId="0" borderId="1" xfId="0" applyNumberFormat="1" applyFont="1" applyFill="1" applyBorder="1"/>
    <xf numFmtId="180" fontId="1" fillId="0" borderId="1" xfId="0" applyNumberFormat="1" applyFont="1" applyBorder="1"/>
    <xf numFmtId="177" fontId="0" fillId="0" borderId="3" xfId="0" applyNumberFormat="1" applyBorder="1"/>
    <xf numFmtId="177" fontId="0" fillId="0" borderId="0" xfId="0" applyNumberFormat="1" applyBorder="1"/>
    <xf numFmtId="180" fontId="1" fillId="0" borderId="0" xfId="0" applyNumberFormat="1" applyFont="1" applyBorder="1"/>
    <xf numFmtId="1" fontId="0" fillId="0" borderId="0" xfId="0" applyNumberFormat="1"/>
    <xf numFmtId="180" fontId="4" fillId="0" borderId="1" xfId="0" applyNumberFormat="1" applyFont="1" applyFill="1" applyBorder="1"/>
    <xf numFmtId="180" fontId="8" fillId="0" borderId="0" xfId="0" applyNumberFormat="1" applyFont="1" applyBorder="1"/>
    <xf numFmtId="180" fontId="1" fillId="0" borderId="1" xfId="0" applyNumberFormat="1" applyFont="1" applyBorder="1" applyAlignment="1">
      <alignment horizontal="right" vertical="center" wrapText="1"/>
    </xf>
    <xf numFmtId="0" fontId="0" fillId="0" borderId="1" xfId="0" applyBorder="1" applyAlignment="1">
      <alignment horizontal="center"/>
    </xf>
    <xf numFmtId="1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wrapText="1"/>
    </xf>
    <xf numFmtId="0" fontId="3" fillId="0" borderId="8" xfId="0" applyFont="1" applyBorder="1" applyAlignment="1">
      <alignment horizontal="left" wrapText="1"/>
    </xf>
    <xf numFmtId="0" fontId="3" fillId="0" borderId="9" xfId="0" applyFont="1" applyBorder="1" applyAlignment="1">
      <alignment horizontal="left" wrapText="1"/>
    </xf>
    <xf numFmtId="0" fontId="0" fillId="0" borderId="8" xfId="0" applyBorder="1" applyAlignment="1"/>
    <xf numFmtId="0" fontId="9" fillId="0" borderId="7" xfId="0" applyFont="1" applyBorder="1" applyAlignment="1"/>
    <xf numFmtId="0" fontId="3" fillId="0" borderId="8" xfId="0" applyFont="1" applyBorder="1" applyAlignment="1"/>
    <xf numFmtId="0" fontId="3" fillId="0" borderId="9" xfId="0" applyFont="1" applyBorder="1" applyAlignment="1"/>
    <xf numFmtId="14" fontId="4" fillId="0" borderId="7" xfId="0" applyNumberFormat="1" applyFont="1" applyBorder="1" applyAlignment="1">
      <alignment horizontal="center" vertical="top"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3E1D4C-F32A-4751-ADED-755EB1FA60E1}">
  <sheetPr codeName="Tabelle1"/>
  <dimension ref="A1:AH18"/>
  <sheetViews>
    <sheetView tabSelected="1" zoomScaleNormal="100" workbookViewId="0">
      <selection sqref="A1:F1"/>
    </sheetView>
  </sheetViews>
  <sheetFormatPr baseColWidth="10" defaultRowHeight="12.5"/>
  <cols>
    <col min="1" max="1" width="11.36328125" customWidth="1"/>
    <col min="2" max="2" width="15.36328125" customWidth="1"/>
    <col min="3" max="3" width="23.90625" customWidth="1"/>
    <col min="4" max="4" width="60.36328125" customWidth="1"/>
    <col min="5" max="5" width="24.453125" customWidth="1"/>
    <col min="6" max="7" width="6.453125" customWidth="1"/>
    <col min="8" max="8" width="4.36328125" customWidth="1"/>
    <col min="9" max="9" width="3.6328125" customWidth="1"/>
    <col min="10" max="10" width="6.36328125" customWidth="1"/>
    <col min="11" max="11" width="6.54296875" customWidth="1"/>
    <col min="12" max="12" width="5.54296875" customWidth="1"/>
    <col min="13" max="13" width="5.453125" customWidth="1"/>
    <col min="14" max="14" width="6.54296875" customWidth="1"/>
    <col min="15" max="16" width="6.6328125" customWidth="1"/>
    <col min="17" max="17" width="6.54296875" customWidth="1"/>
    <col min="18" max="18" width="7.08984375" customWidth="1"/>
    <col min="19" max="20" width="6.08984375" customWidth="1"/>
    <col min="21" max="21" width="5.54296875" customWidth="1"/>
    <col min="22" max="22" width="4.90625" customWidth="1"/>
    <col min="23" max="23" width="6.36328125" customWidth="1"/>
    <col min="24" max="24" width="5.90625" customWidth="1"/>
    <col min="25" max="25" width="6.08984375" customWidth="1"/>
    <col min="26" max="26" width="5.6328125" customWidth="1"/>
    <col min="27" max="27" width="6.453125" customWidth="1"/>
    <col min="28" max="28" width="2.90625" customWidth="1"/>
    <col min="29" max="29" width="4" customWidth="1"/>
    <col min="30" max="30" width="3.453125" customWidth="1"/>
    <col min="31" max="31" width="3.36328125" customWidth="1"/>
    <col min="32" max="33" width="3.08984375" customWidth="1"/>
    <col min="34" max="34" width="3.54296875" customWidth="1"/>
  </cols>
  <sheetData>
    <row r="1" spans="1:34" ht="26.25" customHeight="1">
      <c r="A1" s="48" t="s">
        <v>43</v>
      </c>
      <c r="B1" s="49"/>
      <c r="C1" s="49"/>
      <c r="D1" s="49"/>
      <c r="E1" s="49"/>
      <c r="F1" s="50"/>
      <c r="G1" s="52" t="s">
        <v>44</v>
      </c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  <c r="AD1" s="53"/>
      <c r="AE1" s="53"/>
      <c r="AF1" s="53"/>
      <c r="AG1" s="53"/>
      <c r="AH1" s="54"/>
    </row>
    <row r="2" spans="1:34">
      <c r="A2" s="51"/>
      <c r="B2" s="51"/>
      <c r="C2" s="51"/>
      <c r="D2" s="51"/>
      <c r="E2" s="51"/>
      <c r="F2" s="51"/>
      <c r="G2" s="4"/>
      <c r="H2" s="5"/>
      <c r="I2" s="5"/>
      <c r="J2" s="5"/>
      <c r="K2" s="5"/>
      <c r="L2" s="5"/>
      <c r="M2" s="5"/>
      <c r="N2" s="4"/>
      <c r="O2" s="4"/>
      <c r="P2" s="4"/>
      <c r="Q2" s="4"/>
      <c r="R2" s="9"/>
      <c r="S2" s="4"/>
      <c r="T2" s="4"/>
      <c r="U2" s="6"/>
      <c r="V2" s="6"/>
      <c r="W2" s="6"/>
      <c r="X2" s="7"/>
      <c r="Y2" s="6"/>
      <c r="Z2" s="8"/>
      <c r="AA2" s="8"/>
      <c r="AB2" s="8"/>
      <c r="AC2" s="8"/>
      <c r="AD2" s="8"/>
    </row>
    <row r="3" spans="1:34" ht="72.5">
      <c r="A3" s="1" t="s">
        <v>0</v>
      </c>
      <c r="B3" s="1" t="s">
        <v>1</v>
      </c>
      <c r="C3" s="2" t="s">
        <v>2</v>
      </c>
      <c r="D3" s="1" t="s">
        <v>3</v>
      </c>
      <c r="E3" s="3" t="s">
        <v>4</v>
      </c>
      <c r="F3" s="2" t="s">
        <v>20</v>
      </c>
      <c r="G3" s="22" t="s">
        <v>24</v>
      </c>
      <c r="H3" s="22" t="s">
        <v>21</v>
      </c>
      <c r="I3" s="22" t="s">
        <v>22</v>
      </c>
      <c r="J3" s="22" t="s">
        <v>6</v>
      </c>
      <c r="K3" s="23" t="s">
        <v>30</v>
      </c>
      <c r="L3" s="22" t="s">
        <v>34</v>
      </c>
      <c r="M3" s="22" t="s">
        <v>23</v>
      </c>
      <c r="N3" s="22" t="s">
        <v>12</v>
      </c>
      <c r="O3" s="23" t="s">
        <v>31</v>
      </c>
      <c r="P3" s="22" t="s">
        <v>33</v>
      </c>
      <c r="Q3" s="22" t="s">
        <v>13</v>
      </c>
      <c r="R3" s="23" t="s">
        <v>32</v>
      </c>
      <c r="S3" s="22" t="s">
        <v>7</v>
      </c>
      <c r="T3" s="22" t="s">
        <v>8</v>
      </c>
      <c r="U3" s="22" t="s">
        <v>29</v>
      </c>
      <c r="V3" s="22" t="s">
        <v>10</v>
      </c>
      <c r="W3" s="23" t="s">
        <v>25</v>
      </c>
      <c r="X3" s="22" t="s">
        <v>11</v>
      </c>
      <c r="Y3" s="23" t="s">
        <v>27</v>
      </c>
      <c r="Z3" s="23" t="s">
        <v>28</v>
      </c>
      <c r="AA3" s="22" t="s">
        <v>9</v>
      </c>
      <c r="AB3" s="24" t="s">
        <v>16</v>
      </c>
      <c r="AC3" s="24" t="s">
        <v>17</v>
      </c>
      <c r="AD3" s="24" t="s">
        <v>18</v>
      </c>
      <c r="AE3" s="24" t="s">
        <v>19</v>
      </c>
      <c r="AF3" s="25" t="s">
        <v>15</v>
      </c>
      <c r="AG3" s="25" t="s">
        <v>14</v>
      </c>
      <c r="AH3" s="25" t="s">
        <v>26</v>
      </c>
    </row>
    <row r="4" spans="1:34" ht="13">
      <c r="A4" s="43" t="s">
        <v>35</v>
      </c>
      <c r="B4" s="44">
        <v>42875</v>
      </c>
      <c r="C4" s="45" t="s">
        <v>45</v>
      </c>
      <c r="D4" s="46" t="s">
        <v>46</v>
      </c>
      <c r="E4" s="47" t="s">
        <v>47</v>
      </c>
      <c r="F4" s="45">
        <v>47</v>
      </c>
      <c r="G4" s="10">
        <f>SUM(F4)</f>
        <v>47</v>
      </c>
      <c r="H4" s="11">
        <f>ROUND(PRODUCT(G4/1),0)</f>
        <v>47</v>
      </c>
      <c r="I4" s="11">
        <f>ROUND(PRODUCT(G4/COUNT(F4:F4)),0)</f>
        <v>47</v>
      </c>
      <c r="J4" s="36">
        <v>0.13333333333333333</v>
      </c>
      <c r="K4" s="17">
        <f>SUM(J4)</f>
        <v>0.13333333333333333</v>
      </c>
      <c r="L4" s="41">
        <f t="shared" ref="L4:L11" si="0">IF(F4=0,0,ROUND(PRODUCT(F4/SUM(HOUR(J4),PRODUCT(MINUTE(J4)/60))),1))</f>
        <v>14.7</v>
      </c>
      <c r="M4" s="31">
        <v>29.5</v>
      </c>
      <c r="N4" s="36">
        <v>0.20833333333333334</v>
      </c>
      <c r="O4" s="17">
        <f>SUM(N4)</f>
        <v>0.20833333333333334</v>
      </c>
      <c r="P4" s="41">
        <f t="shared" ref="P4:P11" si="1">IF(F4=0,0,ROUND(PRODUCT(F4/SUM(HOUR(N4),PRODUCT(MINUTE(N4)/60))),1))</f>
        <v>9.4</v>
      </c>
      <c r="Q4" s="17">
        <f t="shared" ref="Q4:Q11" si="2">SUM(N4,-J4)</f>
        <v>7.5000000000000011E-2</v>
      </c>
      <c r="R4" s="17">
        <f>SUM(Q4)</f>
        <v>7.5000000000000011E-2</v>
      </c>
      <c r="S4" s="11">
        <v>15</v>
      </c>
      <c r="T4" s="8">
        <v>25</v>
      </c>
      <c r="U4" s="12">
        <f>SUM(-S4,T4)</f>
        <v>10</v>
      </c>
      <c r="V4" s="11">
        <v>102</v>
      </c>
      <c r="W4" s="12">
        <f>SUM(V4)</f>
        <v>102</v>
      </c>
      <c r="X4" s="11">
        <f t="shared" ref="X4:X11" si="3">SUM(S4,-T4,V4)</f>
        <v>92</v>
      </c>
      <c r="Y4" s="12">
        <f>SUM(X4)</f>
        <v>92</v>
      </c>
      <c r="Z4" s="12">
        <f t="shared" ref="Z4:Z11" si="4">SUM(V4,-X4)</f>
        <v>10</v>
      </c>
      <c r="AA4" s="11">
        <v>40</v>
      </c>
      <c r="AB4" s="11">
        <v>1</v>
      </c>
      <c r="AC4" s="11">
        <v>5</v>
      </c>
      <c r="AD4" s="11"/>
      <c r="AE4" s="11"/>
      <c r="AF4" s="11">
        <v>26</v>
      </c>
      <c r="AG4" s="11">
        <v>31</v>
      </c>
      <c r="AH4" s="13">
        <f>SUM(AG4,-AF4)</f>
        <v>5</v>
      </c>
    </row>
    <row r="5" spans="1:34" ht="13">
      <c r="A5" s="43" t="s">
        <v>36</v>
      </c>
      <c r="B5" s="44">
        <v>42876</v>
      </c>
      <c r="C5" s="45" t="s">
        <v>47</v>
      </c>
      <c r="D5" s="46" t="s">
        <v>48</v>
      </c>
      <c r="E5" s="47" t="s">
        <v>49</v>
      </c>
      <c r="F5" s="45">
        <v>69</v>
      </c>
      <c r="G5" s="14">
        <f>SUM(G4,F5)</f>
        <v>116</v>
      </c>
      <c r="H5" s="8">
        <f>ROUND(PRODUCT(G5/2),0)</f>
        <v>58</v>
      </c>
      <c r="I5" s="8">
        <f>ROUND(PRODUCT(G5/COUNT(F4:F5)),0)</f>
        <v>58</v>
      </c>
      <c r="J5" s="37">
        <v>0.19097222222222221</v>
      </c>
      <c r="K5" s="18">
        <f t="shared" ref="K5:K11" si="5">SUM(J5,K4)</f>
        <v>0.32430555555555551</v>
      </c>
      <c r="L5" s="41">
        <f t="shared" si="0"/>
        <v>15.1</v>
      </c>
      <c r="M5" s="32">
        <v>53</v>
      </c>
      <c r="N5" s="37">
        <v>0.29166666666666669</v>
      </c>
      <c r="O5" s="18">
        <f t="shared" ref="O5:O11" si="6">SUM(N5,O4)</f>
        <v>0.5</v>
      </c>
      <c r="P5" s="41">
        <f t="shared" si="1"/>
        <v>9.9</v>
      </c>
      <c r="Q5" s="18">
        <f t="shared" si="2"/>
        <v>0.10069444444444448</v>
      </c>
      <c r="R5" s="18">
        <f>SUM(Q5,R4)</f>
        <v>0.17569444444444449</v>
      </c>
      <c r="S5" s="8">
        <v>25</v>
      </c>
      <c r="T5" s="8">
        <v>105</v>
      </c>
      <c r="U5" s="15">
        <f>SUM(-S5,T5)</f>
        <v>80</v>
      </c>
      <c r="V5" s="26">
        <v>212</v>
      </c>
      <c r="W5" s="15">
        <f t="shared" ref="W5:W11" si="7">SUM(W4,V5)</f>
        <v>314</v>
      </c>
      <c r="X5" s="8">
        <f t="shared" si="3"/>
        <v>132</v>
      </c>
      <c r="Y5" s="15">
        <f>SUM(Y4,X5)</f>
        <v>224</v>
      </c>
      <c r="Z5" s="15">
        <f t="shared" si="4"/>
        <v>80</v>
      </c>
      <c r="AA5" s="8">
        <v>107</v>
      </c>
      <c r="AB5" s="8">
        <v>2</v>
      </c>
      <c r="AC5" s="27">
        <v>11</v>
      </c>
      <c r="AD5" s="26"/>
      <c r="AE5" s="27"/>
      <c r="AF5" s="27">
        <v>23</v>
      </c>
      <c r="AG5" s="27">
        <v>28</v>
      </c>
      <c r="AH5" s="16">
        <f>SUM(AG5,-AF5)</f>
        <v>5</v>
      </c>
    </row>
    <row r="6" spans="1:34" ht="13">
      <c r="A6" s="43" t="s">
        <v>37</v>
      </c>
      <c r="B6" s="44">
        <v>42877</v>
      </c>
      <c r="C6" s="45" t="s">
        <v>49</v>
      </c>
      <c r="D6" s="46" t="s">
        <v>50</v>
      </c>
      <c r="E6" s="47" t="s">
        <v>51</v>
      </c>
      <c r="F6" s="45">
        <v>102</v>
      </c>
      <c r="G6" s="14">
        <f t="shared" ref="G6:G11" si="8">SUM(G5,F6)</f>
        <v>218</v>
      </c>
      <c r="H6" s="8">
        <f>ROUND(PRODUCT(G6/3),0)</f>
        <v>73</v>
      </c>
      <c r="I6" s="8">
        <f>ROUND(PRODUCT(G6/COUNT(F4:F6)),0)</f>
        <v>73</v>
      </c>
      <c r="J6" s="37">
        <v>0.30208333333333331</v>
      </c>
      <c r="K6" s="18">
        <f t="shared" si="5"/>
        <v>0.62638888888888888</v>
      </c>
      <c r="L6" s="41">
        <f t="shared" si="0"/>
        <v>14.1</v>
      </c>
      <c r="M6" s="32">
        <v>36</v>
      </c>
      <c r="N6" s="37">
        <v>0.39583333333333331</v>
      </c>
      <c r="O6" s="18">
        <f t="shared" si="6"/>
        <v>0.89583333333333326</v>
      </c>
      <c r="P6" s="41">
        <f t="shared" si="1"/>
        <v>10.7</v>
      </c>
      <c r="Q6" s="18">
        <f t="shared" si="2"/>
        <v>9.375E-2</v>
      </c>
      <c r="R6" s="18">
        <f t="shared" ref="R6:R11" si="9">SUM(Q6,R5)</f>
        <v>0.26944444444444449</v>
      </c>
      <c r="S6" s="8">
        <v>105</v>
      </c>
      <c r="T6" s="26">
        <v>140</v>
      </c>
      <c r="U6" s="15">
        <f t="shared" ref="U6:U11" si="10">SUM(-S6,T6)</f>
        <v>35</v>
      </c>
      <c r="V6" s="26">
        <v>445</v>
      </c>
      <c r="W6" s="15">
        <f t="shared" si="7"/>
        <v>759</v>
      </c>
      <c r="X6" s="8">
        <f t="shared" si="3"/>
        <v>410</v>
      </c>
      <c r="Y6" s="15">
        <f t="shared" ref="Y6:Y11" si="11">SUM(Y5,X6)</f>
        <v>634</v>
      </c>
      <c r="Z6" s="15">
        <f t="shared" si="4"/>
        <v>35</v>
      </c>
      <c r="AA6" s="8">
        <v>146</v>
      </c>
      <c r="AB6" s="8">
        <v>2</v>
      </c>
      <c r="AC6" s="27">
        <v>10</v>
      </c>
      <c r="AD6" s="26"/>
      <c r="AE6" s="27"/>
      <c r="AF6" s="27">
        <v>14</v>
      </c>
      <c r="AG6" s="27">
        <v>27</v>
      </c>
      <c r="AH6" s="16">
        <f t="shared" ref="AH6:AH11" si="12">SUM(AG6,-AF6)</f>
        <v>13</v>
      </c>
    </row>
    <row r="7" spans="1:34" ht="13">
      <c r="A7" s="43" t="s">
        <v>38</v>
      </c>
      <c r="B7" s="44">
        <v>42878</v>
      </c>
      <c r="C7" s="45" t="s">
        <v>51</v>
      </c>
      <c r="D7" s="46" t="s">
        <v>52</v>
      </c>
      <c r="E7" s="47" t="s">
        <v>53</v>
      </c>
      <c r="F7" s="45">
        <v>72</v>
      </c>
      <c r="G7" s="14">
        <f t="shared" si="8"/>
        <v>290</v>
      </c>
      <c r="H7" s="8">
        <f>ROUND(PRODUCT(G7/4),0)</f>
        <v>73</v>
      </c>
      <c r="I7" s="8">
        <f>ROUND(PRODUCT(G7/COUNT(F4:F7)),0)</f>
        <v>73</v>
      </c>
      <c r="J7" s="37">
        <v>0.21736111111111112</v>
      </c>
      <c r="K7" s="18">
        <f t="shared" si="5"/>
        <v>0.84375</v>
      </c>
      <c r="L7" s="41">
        <f t="shared" si="0"/>
        <v>13.8</v>
      </c>
      <c r="M7" s="33">
        <v>41</v>
      </c>
      <c r="N7" s="37">
        <v>0.41666666666666669</v>
      </c>
      <c r="O7" s="18">
        <f t="shared" si="6"/>
        <v>1.3125</v>
      </c>
      <c r="P7" s="41">
        <f t="shared" si="1"/>
        <v>7.2</v>
      </c>
      <c r="Q7" s="18">
        <f t="shared" si="2"/>
        <v>0.19930555555555557</v>
      </c>
      <c r="R7" s="18">
        <f t="shared" si="9"/>
        <v>0.46875000000000006</v>
      </c>
      <c r="S7" s="26">
        <v>140</v>
      </c>
      <c r="T7" s="26">
        <v>210</v>
      </c>
      <c r="U7" s="15">
        <f t="shared" si="10"/>
        <v>70</v>
      </c>
      <c r="V7" s="26">
        <v>378</v>
      </c>
      <c r="W7" s="15">
        <f t="shared" si="7"/>
        <v>1137</v>
      </c>
      <c r="X7" s="8">
        <f t="shared" si="3"/>
        <v>308</v>
      </c>
      <c r="Y7" s="15">
        <f t="shared" si="11"/>
        <v>942</v>
      </c>
      <c r="Z7" s="15">
        <f t="shared" si="4"/>
        <v>70</v>
      </c>
      <c r="AA7" s="26">
        <v>221</v>
      </c>
      <c r="AB7" s="26">
        <v>2</v>
      </c>
      <c r="AC7" s="27">
        <v>10</v>
      </c>
      <c r="AD7" s="26"/>
      <c r="AE7" s="27"/>
      <c r="AF7" s="27">
        <v>19</v>
      </c>
      <c r="AG7" s="27">
        <v>26</v>
      </c>
      <c r="AH7" s="16">
        <f t="shared" si="12"/>
        <v>7</v>
      </c>
    </row>
    <row r="8" spans="1:34" ht="13">
      <c r="A8" s="43" t="s">
        <v>39</v>
      </c>
      <c r="B8" s="44">
        <v>42879</v>
      </c>
      <c r="C8" s="45" t="s">
        <v>53</v>
      </c>
      <c r="D8" s="46" t="s">
        <v>54</v>
      </c>
      <c r="E8" s="47" t="s">
        <v>55</v>
      </c>
      <c r="F8" s="45">
        <v>88</v>
      </c>
      <c r="G8" s="14">
        <f t="shared" si="8"/>
        <v>378</v>
      </c>
      <c r="H8" s="8">
        <f>ROUND(PRODUCT(G8/5),0)</f>
        <v>76</v>
      </c>
      <c r="I8" s="8">
        <f>ROUND(PRODUCT(G8/COUNT(F4:F8)),0)</f>
        <v>76</v>
      </c>
      <c r="J8" s="37">
        <v>0.27083333333333331</v>
      </c>
      <c r="K8" s="18">
        <f t="shared" si="5"/>
        <v>1.1145833333333333</v>
      </c>
      <c r="L8" s="41">
        <f t="shared" si="0"/>
        <v>13.5</v>
      </c>
      <c r="M8" s="33">
        <v>44.5</v>
      </c>
      <c r="N8" s="37">
        <v>0.38541666666666669</v>
      </c>
      <c r="O8" s="18">
        <f t="shared" si="6"/>
        <v>1.6979166666666667</v>
      </c>
      <c r="P8" s="41">
        <f t="shared" si="1"/>
        <v>9.5</v>
      </c>
      <c r="Q8" s="18">
        <f t="shared" si="2"/>
        <v>0.11458333333333337</v>
      </c>
      <c r="R8" s="18">
        <f t="shared" si="9"/>
        <v>0.58333333333333348</v>
      </c>
      <c r="S8" s="26">
        <v>210</v>
      </c>
      <c r="T8" s="26">
        <v>150</v>
      </c>
      <c r="U8" s="15">
        <f t="shared" si="10"/>
        <v>-60</v>
      </c>
      <c r="V8" s="26">
        <v>634</v>
      </c>
      <c r="W8" s="15">
        <f t="shared" si="7"/>
        <v>1771</v>
      </c>
      <c r="X8" s="8">
        <f t="shared" si="3"/>
        <v>694</v>
      </c>
      <c r="Y8" s="15">
        <f t="shared" si="11"/>
        <v>1636</v>
      </c>
      <c r="Z8" s="15">
        <f t="shared" si="4"/>
        <v>-60</v>
      </c>
      <c r="AA8" s="26">
        <v>241</v>
      </c>
      <c r="AB8" s="26">
        <v>2</v>
      </c>
      <c r="AC8" s="27">
        <v>12</v>
      </c>
      <c r="AD8" s="26"/>
      <c r="AE8" s="27"/>
      <c r="AF8" s="27">
        <v>13</v>
      </c>
      <c r="AG8" s="27">
        <v>24</v>
      </c>
      <c r="AH8" s="16">
        <f t="shared" si="12"/>
        <v>11</v>
      </c>
    </row>
    <row r="9" spans="1:34" ht="13">
      <c r="A9" s="43" t="s">
        <v>40</v>
      </c>
      <c r="B9" s="44">
        <v>42880</v>
      </c>
      <c r="C9" s="45"/>
      <c r="D9" s="46" t="s">
        <v>55</v>
      </c>
      <c r="E9" s="47"/>
      <c r="F9" s="45"/>
      <c r="G9" s="14">
        <f t="shared" si="8"/>
        <v>378</v>
      </c>
      <c r="H9" s="8">
        <f>ROUND(PRODUCT(G9/6),0)</f>
        <v>63</v>
      </c>
      <c r="I9" s="8">
        <f>ROUND(PRODUCT(G9/COUNT(F4:F9)),0)</f>
        <v>76</v>
      </c>
      <c r="J9" s="37"/>
      <c r="K9" s="18">
        <f t="shared" si="5"/>
        <v>1.1145833333333333</v>
      </c>
      <c r="L9" s="41">
        <f t="shared" si="0"/>
        <v>0</v>
      </c>
      <c r="M9" s="33"/>
      <c r="N9" s="37"/>
      <c r="O9" s="18">
        <f t="shared" si="6"/>
        <v>1.6979166666666667</v>
      </c>
      <c r="P9" s="41">
        <f t="shared" si="1"/>
        <v>0</v>
      </c>
      <c r="Q9" s="18">
        <f t="shared" si="2"/>
        <v>0</v>
      </c>
      <c r="R9" s="18">
        <f t="shared" si="9"/>
        <v>0.58333333333333348</v>
      </c>
      <c r="S9" s="26"/>
      <c r="T9" s="26"/>
      <c r="U9" s="15">
        <f t="shared" si="10"/>
        <v>0</v>
      </c>
      <c r="V9" s="26"/>
      <c r="W9" s="15">
        <f t="shared" si="7"/>
        <v>1771</v>
      </c>
      <c r="X9" s="8">
        <f t="shared" si="3"/>
        <v>0</v>
      </c>
      <c r="Y9" s="15">
        <f t="shared" si="11"/>
        <v>1636</v>
      </c>
      <c r="Z9" s="15">
        <f t="shared" si="4"/>
        <v>0</v>
      </c>
      <c r="AA9" s="26"/>
      <c r="AB9" s="26"/>
      <c r="AC9" s="27"/>
      <c r="AD9" s="26"/>
      <c r="AE9" s="27"/>
      <c r="AF9" s="27"/>
      <c r="AG9" s="27"/>
      <c r="AH9" s="16">
        <f t="shared" si="12"/>
        <v>0</v>
      </c>
    </row>
    <row r="10" spans="1:34" ht="13">
      <c r="A10" s="43" t="s">
        <v>41</v>
      </c>
      <c r="B10" s="44">
        <v>42881</v>
      </c>
      <c r="C10" s="45" t="s">
        <v>55</v>
      </c>
      <c r="D10" s="46" t="s">
        <v>56</v>
      </c>
      <c r="E10" s="47" t="s">
        <v>57</v>
      </c>
      <c r="F10" s="45">
        <v>110</v>
      </c>
      <c r="G10" s="14">
        <f t="shared" si="8"/>
        <v>488</v>
      </c>
      <c r="H10" s="8">
        <f>ROUND(PRODUCT(G10/7),0)</f>
        <v>70</v>
      </c>
      <c r="I10" s="8">
        <f>ROUND(PRODUCT(G10/COUNT(F4:F10)),0)</f>
        <v>81</v>
      </c>
      <c r="J10" s="37">
        <v>0.28611111111111115</v>
      </c>
      <c r="K10" s="18">
        <f t="shared" si="5"/>
        <v>1.4006944444444445</v>
      </c>
      <c r="L10" s="41">
        <f t="shared" si="0"/>
        <v>16</v>
      </c>
      <c r="M10" s="32">
        <v>47</v>
      </c>
      <c r="N10" s="37">
        <v>0.41666666666666669</v>
      </c>
      <c r="O10" s="18">
        <f t="shared" si="6"/>
        <v>2.1145833333333335</v>
      </c>
      <c r="P10" s="41">
        <f t="shared" si="1"/>
        <v>11</v>
      </c>
      <c r="Q10" s="18">
        <f t="shared" si="2"/>
        <v>0.13055555555555554</v>
      </c>
      <c r="R10" s="18">
        <f t="shared" si="9"/>
        <v>0.71388888888888902</v>
      </c>
      <c r="S10" s="26">
        <v>150</v>
      </c>
      <c r="T10" s="26">
        <v>203</v>
      </c>
      <c r="U10" s="15">
        <f t="shared" si="10"/>
        <v>53</v>
      </c>
      <c r="V10" s="26">
        <v>617</v>
      </c>
      <c r="W10" s="15">
        <f t="shared" si="7"/>
        <v>2388</v>
      </c>
      <c r="X10" s="8">
        <f t="shared" si="3"/>
        <v>564</v>
      </c>
      <c r="Y10" s="15">
        <f t="shared" si="11"/>
        <v>2200</v>
      </c>
      <c r="Z10" s="15">
        <f t="shared" si="4"/>
        <v>53</v>
      </c>
      <c r="AA10" s="26">
        <v>311</v>
      </c>
      <c r="AB10" s="26">
        <v>1</v>
      </c>
      <c r="AC10" s="27">
        <v>7</v>
      </c>
      <c r="AD10" s="26"/>
      <c r="AE10" s="27"/>
      <c r="AF10" s="27">
        <v>13</v>
      </c>
      <c r="AG10" s="27">
        <v>24</v>
      </c>
      <c r="AH10" s="16">
        <f t="shared" si="12"/>
        <v>11</v>
      </c>
    </row>
    <row r="11" spans="1:34" ht="13">
      <c r="A11" s="43" t="s">
        <v>42</v>
      </c>
      <c r="B11" s="44">
        <v>42882</v>
      </c>
      <c r="C11" s="45" t="s">
        <v>57</v>
      </c>
      <c r="D11" s="46"/>
      <c r="E11" s="47" t="s">
        <v>58</v>
      </c>
      <c r="F11" s="45">
        <v>99</v>
      </c>
      <c r="G11" s="14">
        <f t="shared" si="8"/>
        <v>587</v>
      </c>
      <c r="H11" s="8">
        <f>ROUND(PRODUCT(G11/8),0)</f>
        <v>73</v>
      </c>
      <c r="I11" s="8">
        <f>ROUND(PRODUCT(G11/COUNT(F4:F11)),0)</f>
        <v>84</v>
      </c>
      <c r="J11" s="37">
        <v>0.25972222222222224</v>
      </c>
      <c r="K11" s="18">
        <f t="shared" si="5"/>
        <v>1.6604166666666667</v>
      </c>
      <c r="L11" s="41">
        <f t="shared" si="0"/>
        <v>15.9</v>
      </c>
      <c r="M11" s="33">
        <v>41.5</v>
      </c>
      <c r="N11" s="37">
        <v>0.35416666666666669</v>
      </c>
      <c r="O11" s="18">
        <f t="shared" si="6"/>
        <v>2.46875</v>
      </c>
      <c r="P11" s="41">
        <f t="shared" si="1"/>
        <v>11.6</v>
      </c>
      <c r="Q11" s="18">
        <f t="shared" si="2"/>
        <v>9.4444444444444442E-2</v>
      </c>
      <c r="R11" s="18">
        <f t="shared" si="9"/>
        <v>0.80833333333333346</v>
      </c>
      <c r="S11" s="26">
        <v>203</v>
      </c>
      <c r="T11" s="26">
        <v>190</v>
      </c>
      <c r="U11" s="15">
        <f t="shared" si="10"/>
        <v>-13</v>
      </c>
      <c r="V11" s="26">
        <v>505</v>
      </c>
      <c r="W11" s="15">
        <f t="shared" si="7"/>
        <v>2893</v>
      </c>
      <c r="X11" s="8">
        <f t="shared" si="3"/>
        <v>518</v>
      </c>
      <c r="Y11" s="15">
        <f t="shared" si="11"/>
        <v>2718</v>
      </c>
      <c r="Z11" s="15">
        <f t="shared" si="4"/>
        <v>-13</v>
      </c>
      <c r="AA11" s="26">
        <v>289</v>
      </c>
      <c r="AB11" s="26">
        <v>1</v>
      </c>
      <c r="AC11" s="27">
        <v>6</v>
      </c>
      <c r="AD11" s="26"/>
      <c r="AE11" s="27"/>
      <c r="AF11" s="27">
        <v>19</v>
      </c>
      <c r="AG11" s="27">
        <v>27</v>
      </c>
      <c r="AH11" s="16">
        <f t="shared" si="12"/>
        <v>8</v>
      </c>
    </row>
    <row r="12" spans="1:34" ht="13">
      <c r="A12" s="28" t="s">
        <v>5</v>
      </c>
      <c r="B12" s="55"/>
      <c r="C12" s="56"/>
      <c r="D12" s="56"/>
      <c r="E12" s="57"/>
      <c r="F12" s="29">
        <f>SUM(F4:F11)</f>
        <v>587</v>
      </c>
      <c r="G12" s="19">
        <f>SUM(G11)</f>
        <v>587</v>
      </c>
      <c r="H12" s="19">
        <f>SUM(H11)</f>
        <v>73</v>
      </c>
      <c r="I12" s="19">
        <f>SUM(I11)</f>
        <v>84</v>
      </c>
      <c r="J12" s="20">
        <f>SUM(J4:J11)</f>
        <v>1.6604166666666667</v>
      </c>
      <c r="K12" s="35">
        <f>F12/SUM(HOUR(J12)+(ROUNDDOWN(J12,0)*24),PRODUCT(MINUTE(J12)/60))</f>
        <v>14.730238393977414</v>
      </c>
      <c r="L12" s="40">
        <f>SUM(L4:L11)/COUNT(F4:F11)</f>
        <v>14.72857142857143</v>
      </c>
      <c r="M12" s="42">
        <f>PRODUCT(SUM(M4:M11),1/COUNT(M4:M11))</f>
        <v>41.785714285714285</v>
      </c>
      <c r="N12" s="20">
        <f>SUM(N4:N11)</f>
        <v>2.46875</v>
      </c>
      <c r="O12" s="35">
        <f>F12/SUM(HOUR(N12)+(ROUNDDOWN(N12,0)*24),PRODUCT(MINUTE(N12)/60))</f>
        <v>9.9071729957805914</v>
      </c>
      <c r="P12" s="40">
        <f>SUM(P4:P11)/COUNT(F4:F11)</f>
        <v>9.9</v>
      </c>
      <c r="Q12" s="20">
        <f>SUM(Q4:Q11)</f>
        <v>0.80833333333333346</v>
      </c>
      <c r="R12" s="19"/>
      <c r="S12" s="19">
        <f>ROUND(SUM(S4:S11)/COUNT(S4:S11),0)</f>
        <v>121</v>
      </c>
      <c r="T12" s="19">
        <f>ROUND(SUM(T4:T11)/COUNT(T4:T11),0)</f>
        <v>146</v>
      </c>
      <c r="U12" s="21">
        <f>SUM(U4:U11)</f>
        <v>175</v>
      </c>
      <c r="V12" s="19">
        <f>ROUND(SUM(V4:V11)/COUNT(V4:V11),0)</f>
        <v>413</v>
      </c>
      <c r="W12" s="19">
        <f>SUM(W11)</f>
        <v>2893</v>
      </c>
      <c r="X12" s="19">
        <f>ROUND(SUM(X4:X11)/COUNT(V4:V11),0)</f>
        <v>388</v>
      </c>
      <c r="Y12" s="19">
        <f>SUM(Y11)</f>
        <v>2718</v>
      </c>
      <c r="Z12" s="21">
        <f>SUM(Z4:Z11)</f>
        <v>175</v>
      </c>
      <c r="AA12" s="19">
        <f>ROUND(SUM(AA4:AA11)/COUNT(AA4:AA11),0)</f>
        <v>194</v>
      </c>
      <c r="AB12" s="34">
        <f t="shared" ref="AB12:AG12" si="13">SUM(AB4:AB11)/COUNT(AB4:AB11)</f>
        <v>1.5714285714285714</v>
      </c>
      <c r="AC12" s="34">
        <f t="shared" si="13"/>
        <v>8.7142857142857135</v>
      </c>
      <c r="AD12" s="34" t="e">
        <f t="shared" si="13"/>
        <v>#DIV/0!</v>
      </c>
      <c r="AE12" s="34" t="e">
        <f t="shared" si="13"/>
        <v>#DIV/0!</v>
      </c>
      <c r="AF12" s="34">
        <f t="shared" si="13"/>
        <v>18.142857142857142</v>
      </c>
      <c r="AG12" s="34">
        <f t="shared" si="13"/>
        <v>26.714285714285715</v>
      </c>
      <c r="AH12" s="34">
        <f>SUM(AH4:AH11)/COUNT(AG4:AG11)</f>
        <v>8.5714285714285712</v>
      </c>
    </row>
    <row r="13" spans="1:34" ht="13">
      <c r="Q13" s="8"/>
      <c r="R13" s="8"/>
      <c r="S13" s="8"/>
      <c r="W13" s="15"/>
      <c r="Y13" s="15"/>
    </row>
    <row r="14" spans="1:34" ht="13">
      <c r="O14" s="8"/>
      <c r="P14" s="8"/>
      <c r="Q14" s="8"/>
      <c r="R14" s="30"/>
      <c r="S14" s="8"/>
      <c r="T14" s="8"/>
      <c r="U14" s="8"/>
      <c r="V14" s="8"/>
      <c r="W14" s="15"/>
      <c r="X14" s="8"/>
      <c r="Y14" s="15"/>
      <c r="Z14" s="8"/>
      <c r="AA14" s="8"/>
    </row>
    <row r="15" spans="1:34" ht="13">
      <c r="N15" s="39"/>
      <c r="O15" s="8"/>
      <c r="P15" s="8"/>
      <c r="Q15" s="38"/>
      <c r="R15" s="38"/>
      <c r="S15" s="8"/>
      <c r="T15" s="8"/>
      <c r="U15" s="8"/>
      <c r="V15" s="8"/>
      <c r="W15" s="8"/>
      <c r="X15" s="8"/>
      <c r="Y15" s="8"/>
      <c r="Z15" s="8"/>
      <c r="AA15" s="8"/>
    </row>
    <row r="16" spans="1:34" ht="13">
      <c r="O16" s="8"/>
      <c r="P16" s="8"/>
      <c r="Q16" s="38"/>
      <c r="R16" s="38"/>
      <c r="S16" s="8"/>
      <c r="T16" s="8"/>
      <c r="U16" s="8"/>
      <c r="V16" s="8"/>
      <c r="W16" s="8"/>
      <c r="X16" s="8"/>
      <c r="Y16" s="8"/>
      <c r="Z16" s="8"/>
      <c r="AA16" s="8"/>
    </row>
    <row r="17" spans="15:27" ht="13">
      <c r="O17" s="8"/>
      <c r="P17" s="8"/>
      <c r="Q17" s="8"/>
      <c r="R17" s="38"/>
      <c r="S17" s="8"/>
      <c r="T17" s="8"/>
      <c r="U17" s="8"/>
      <c r="V17" s="8"/>
      <c r="W17" s="8"/>
      <c r="X17" s="8"/>
      <c r="Y17" s="8"/>
      <c r="Z17" s="8"/>
      <c r="AA17" s="8"/>
    </row>
    <row r="18" spans="15:27"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</row>
  </sheetData>
  <mergeCells count="4">
    <mergeCell ref="A1:F1"/>
    <mergeCell ref="A2:F2"/>
    <mergeCell ref="G1:AH1"/>
    <mergeCell ref="B12:E12"/>
  </mergeCells>
  <phoneticPr fontId="0" type="noConversion"/>
  <pageMargins left="0.59055118110236227" right="0.39370078740157483" top="0.98425196850393704" bottom="0.98425196850393704" header="0.51181102362204722" footer="0.51181102362204722"/>
  <pageSetup paperSize="9" scale="93" orientation="landscape" r:id="rId1"/>
  <headerFooter alignWithMargins="0"/>
  <colBreaks count="1" manualBreakCount="1">
    <brk id="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06E1CA-5788-4CB0-BF36-3312EA48268A}">
  <sheetPr codeName="Tabelle2"/>
  <dimension ref="A1"/>
  <sheetViews>
    <sheetView workbookViewId="0">
      <selection sqref="A1:A8"/>
    </sheetView>
  </sheetViews>
  <sheetFormatPr baseColWidth="10" defaultRowHeight="12.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79FF02-824B-4A49-BC82-772A892A2D5F}">
  <sheetPr codeName="Tabelle3"/>
  <dimension ref="A1"/>
  <sheetViews>
    <sheetView workbookViewId="0"/>
  </sheetViews>
  <sheetFormatPr baseColWidth="10" defaultRowHeight="12.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>MSCRM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christoph.gocke</dc:creator>
  <cp:lastModifiedBy>Gocke, Christoph</cp:lastModifiedBy>
  <cp:lastPrinted>2008-09-30T19:05:36Z</cp:lastPrinted>
  <dcterms:created xsi:type="dcterms:W3CDTF">2001-02-09T16:25:48Z</dcterms:created>
  <dcterms:modified xsi:type="dcterms:W3CDTF">2025-11-12T20:16:27Z</dcterms:modified>
</cp:coreProperties>
</file>