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1586077C-CCAF-4829-8310-07D84FC6C744}" xr6:coauthVersionLast="47" xr6:coauthVersionMax="47" xr10:uidLastSave="{00000000-0000-0000-0000-000000000000}"/>
  <bookViews>
    <workbookView xWindow="-110" yWindow="-110" windowWidth="19420" windowHeight="10420" xr2:uid="{6253E929-D88F-43F2-94B1-3382DEABD60B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L20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P4" i="1"/>
  <c r="Q4" i="1"/>
  <c r="R4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Z4" i="1"/>
  <c r="AH4" i="1"/>
  <c r="G5" i="1"/>
  <c r="H5" i="1" s="1"/>
  <c r="K5" i="1"/>
  <c r="L5" i="1"/>
  <c r="P5" i="1"/>
  <c r="P20" i="1" s="1"/>
  <c r="Q5" i="1"/>
  <c r="U5" i="1"/>
  <c r="U20" i="1" s="1"/>
  <c r="W5" i="1"/>
  <c r="X5" i="1"/>
  <c r="Z5" i="1" s="1"/>
  <c r="AH5" i="1"/>
  <c r="G6" i="1"/>
  <c r="H6" i="1" s="1"/>
  <c r="I6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L6" i="1"/>
  <c r="P6" i="1"/>
  <c r="Q6" i="1"/>
  <c r="U6" i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X6" i="1"/>
  <c r="Z6" i="1" s="1"/>
  <c r="AH6" i="1"/>
  <c r="AH20" i="1" s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 s="1"/>
  <c r="AH11" i="1"/>
  <c r="L12" i="1"/>
  <c r="P12" i="1"/>
  <c r="U12" i="1"/>
  <c r="X12" i="1"/>
  <c r="Z12" i="1"/>
  <c r="AH12" i="1"/>
  <c r="L13" i="1"/>
  <c r="P13" i="1"/>
  <c r="Q13" i="1"/>
  <c r="Q20" i="1" s="1"/>
  <c r="U13" i="1"/>
  <c r="X13" i="1"/>
  <c r="Z13" i="1" s="1"/>
  <c r="AH13" i="1"/>
  <c r="L14" i="1"/>
  <c r="P14" i="1"/>
  <c r="Q14" i="1"/>
  <c r="U14" i="1"/>
  <c r="X14" i="1"/>
  <c r="Z14" i="1" s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 s="1"/>
  <c r="AH18" i="1"/>
  <c r="L19" i="1"/>
  <c r="P19" i="1"/>
  <c r="Q19" i="1"/>
  <c r="U19" i="1"/>
  <c r="X19" i="1"/>
  <c r="Z19" i="1" s="1"/>
  <c r="AH19" i="1"/>
  <c r="F20" i="1"/>
  <c r="O20" i="1" s="1"/>
  <c r="J20" i="1"/>
  <c r="K20" i="1"/>
  <c r="M20" i="1"/>
  <c r="N20" i="1"/>
  <c r="S20" i="1"/>
  <c r="T20" i="1"/>
  <c r="V20" i="1"/>
  <c r="W20" i="1"/>
  <c r="X20" i="1"/>
  <c r="Y20" i="1"/>
  <c r="AA20" i="1"/>
  <c r="AB20" i="1"/>
  <c r="AC20" i="1"/>
  <c r="AD20" i="1"/>
  <c r="AE20" i="1"/>
  <c r="AF20" i="1"/>
  <c r="AG20" i="1"/>
  <c r="Z20" i="1" l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G7" i="1"/>
  <c r="I5" i="1"/>
  <c r="I4" i="1"/>
  <c r="H7" i="1" l="1"/>
  <c r="I7" i="1"/>
  <c r="G8" i="1"/>
  <c r="I8" i="1" l="1"/>
  <c r="H8" i="1"/>
  <c r="G9" i="1"/>
  <c r="I9" i="1" l="1"/>
  <c r="G10" i="1"/>
  <c r="H9" i="1"/>
  <c r="H10" i="1" l="1"/>
  <c r="I10" i="1"/>
  <c r="G11" i="1"/>
  <c r="G12" i="1" l="1"/>
  <c r="H11" i="1"/>
  <c r="I11" i="1"/>
  <c r="H12" i="1" l="1"/>
  <c r="G13" i="1"/>
  <c r="I12" i="1"/>
  <c r="I13" i="1" l="1"/>
  <c r="H13" i="1"/>
  <c r="G14" i="1"/>
  <c r="H14" i="1" l="1"/>
  <c r="I14" i="1"/>
  <c r="G15" i="1"/>
  <c r="H15" i="1" l="1"/>
  <c r="I15" i="1"/>
  <c r="G16" i="1"/>
  <c r="I16" i="1" l="1"/>
  <c r="G17" i="1"/>
  <c r="H16" i="1"/>
  <c r="I17" i="1" l="1"/>
  <c r="G18" i="1"/>
  <c r="H17" i="1"/>
  <c r="I18" i="1" l="1"/>
  <c r="G19" i="1"/>
  <c r="H18" i="1"/>
  <c r="I19" i="1" l="1"/>
  <c r="I20" i="1" s="1"/>
  <c r="G20" i="1"/>
  <c r="H19" i="1"/>
  <c r="H20" i="1" s="1"/>
</calcChain>
</file>

<file path=xl/sharedStrings.xml><?xml version="1.0" encoding="utf-8"?>
<sst xmlns="http://schemas.openxmlformats.org/spreadsheetml/2006/main" count="88" uniqueCount="73">
  <si>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</si>
  <si>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</si>
  <si>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</si>
  <si>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</si>
  <si>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</si>
  <si>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</si>
  <si>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</si>
  <si>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</si>
  <si>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</si>
  <si>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</si>
  <si>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</si>
  <si>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</si>
  <si>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</si>
  <si>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</si>
  <si>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</si>
  <si>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</si>
  <si>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</si>
  <si>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</si>
  <si>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</si>
  <si>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</si>
  <si>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</si>
  <si>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</si>
  <si>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</si>
  <si>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</si>
  <si>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</si>
  <si>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</si>
  <si>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</si>
  <si>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</si>
  <si>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</si>
  <si>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</si>
  <si>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</si>
  <si>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</si>
  <si>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</si>
  <si>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</si>
  <si>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</si>
  <si>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</si>
  <si>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</si>
  <si>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</si>
  <si>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</si>
  <si>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km/h brutto</t>
  </si>
  <si>
    <t>km/h netto</t>
  </si>
  <si>
    <t>16.</t>
  </si>
  <si>
    <t>05.</t>
  </si>
  <si>
    <t>06.</t>
  </si>
  <si>
    <t>07.</t>
  </si>
  <si>
    <t>08.</t>
  </si>
  <si>
    <t>09.</t>
  </si>
  <si>
    <t>Neufchâteau</t>
  </si>
  <si>
    <t>Domrémy-la-P.</t>
  </si>
  <si>
    <t>Commercy</t>
  </si>
  <si>
    <t>Verdun</t>
  </si>
  <si>
    <t>Mouzay</t>
  </si>
  <si>
    <t>Sedan</t>
  </si>
  <si>
    <t>Monthermé</t>
  </si>
  <si>
    <t>Givet</t>
  </si>
  <si>
    <t>Grenze F/B</t>
  </si>
  <si>
    <t>Namur</t>
  </si>
  <si>
    <t>Lüttich</t>
  </si>
  <si>
    <t>Grenze B/NL</t>
  </si>
  <si>
    <t>Roermond</t>
  </si>
  <si>
    <t>Venlo</t>
  </si>
  <si>
    <t>Aijen</t>
  </si>
  <si>
    <t>Heerewaarden</t>
  </si>
  <si>
    <t>Willemstad</t>
  </si>
  <si>
    <t>Oostvoorne</t>
  </si>
  <si>
    <t>Rotterdam</t>
  </si>
  <si>
    <t>01.</t>
  </si>
  <si>
    <t>02.</t>
  </si>
  <si>
    <t>03.</t>
  </si>
  <si>
    <t>04.</t>
  </si>
  <si>
    <t>Maas: Neufchâteau - Rotterdam (7.-22.4.2018)</t>
  </si>
  <si>
    <r>
      <t>Statistik</t>
    </r>
    <r>
      <rPr>
        <b/>
        <sz val="20"/>
        <rFont val="Arial"/>
        <family val="2"/>
      </rPr>
      <t xml:space="preserve"> Maas: Neufchâteau - Rotterdam (7.-22.4.2018)</t>
    </r>
  </si>
  <si>
    <t>Den Bommel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</si>
</sst>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5" formatCode="[h]:mm"/>
    <numFmt numFmtId="188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85" fontId="8" fillId="0" borderId="3" xfId="0" applyNumberFormat="1" applyFont="1" applyBorder="1"/>
    <xf numFmtId="185" fontId="8" fillId="0" borderId="0" xfId="0" applyNumberFormat="1" applyFont="1" applyBorder="1"/>
    <xf numFmtId="0" fontId="1" fillId="0" borderId="1" xfId="0" applyFont="1" applyBorder="1"/>
    <xf numFmtId="185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8" fontId="0" fillId="0" borderId="3" xfId="0" applyNumberFormat="1" applyBorder="1"/>
    <xf numFmtId="188" fontId="0" fillId="0" borderId="0" xfId="0" applyNumberFormat="1" applyBorder="1"/>
    <xf numFmtId="188" fontId="0" fillId="0" borderId="0" xfId="0" applyNumberFormat="1" applyFill="1" applyBorder="1"/>
    <xf numFmtId="1" fontId="1" fillId="0" borderId="1" xfId="0" applyNumberFormat="1" applyFont="1" applyFill="1" applyBorder="1"/>
    <xf numFmtId="188" fontId="1" fillId="0" borderId="1" xfId="0" applyNumberFormat="1" applyFont="1" applyBorder="1"/>
    <xf numFmtId="185" fontId="0" fillId="0" borderId="3" xfId="0" applyNumberFormat="1" applyBorder="1"/>
    <xf numFmtId="185" fontId="0" fillId="0" borderId="0" xfId="0" applyNumberFormat="1" applyBorder="1"/>
    <xf numFmtId="188" fontId="1" fillId="0" borderId="0" xfId="0" applyNumberFormat="1" applyFont="1" applyBorder="1"/>
    <xf numFmtId="1" fontId="0" fillId="0" borderId="0" xfId="0" applyNumberFormat="1"/>
    <xf numFmtId="188" fontId="4" fillId="0" borderId="1" xfId="0" applyNumberFormat="1" applyFont="1" applyFill="1" applyBorder="1"/>
    <xf numFmtId="188" fontId="8" fillId="0" borderId="0" xfId="0" applyNumberFormat="1" applyFont="1" applyBorder="1"/>
    <xf numFmtId="188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vertical="top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66DD-6E3D-4F64-A522-06941218CE84}">
  <sheetPr codeName="Tabelle1"/>
  <dimension ref="A1:AH26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0" t="s">
        <v>70</v>
      </c>
      <c r="B1" s="51"/>
      <c r="C1" s="51"/>
      <c r="D1" s="51"/>
      <c r="E1" s="51"/>
      <c r="F1" s="52"/>
      <c r="G1" s="54" t="s">
        <v>71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4" t="s">
        <v>26</v>
      </c>
      <c r="H3" s="24" t="s">
        <v>23</v>
      </c>
      <c r="I3" s="24" t="s">
        <v>24</v>
      </c>
      <c r="J3" s="24" t="s">
        <v>8</v>
      </c>
      <c r="K3" s="25" t="s">
        <v>32</v>
      </c>
      <c r="L3" s="24" t="s">
        <v>40</v>
      </c>
      <c r="M3" s="24" t="s">
        <v>25</v>
      </c>
      <c r="N3" s="24" t="s">
        <v>14</v>
      </c>
      <c r="O3" s="25" t="s">
        <v>33</v>
      </c>
      <c r="P3" s="24" t="s">
        <v>39</v>
      </c>
      <c r="Q3" s="24" t="s">
        <v>15</v>
      </c>
      <c r="R3" s="25" t="s">
        <v>34</v>
      </c>
      <c r="S3" s="24" t="s">
        <v>9</v>
      </c>
      <c r="T3" s="24" t="s">
        <v>10</v>
      </c>
      <c r="U3" s="24" t="s">
        <v>31</v>
      </c>
      <c r="V3" s="24" t="s">
        <v>12</v>
      </c>
      <c r="W3" s="25" t="s">
        <v>27</v>
      </c>
      <c r="X3" s="24" t="s">
        <v>13</v>
      </c>
      <c r="Y3" s="25" t="s">
        <v>29</v>
      </c>
      <c r="Z3" s="25" t="s">
        <v>30</v>
      </c>
      <c r="AA3" s="24" t="s">
        <v>11</v>
      </c>
      <c r="AB3" s="26" t="s">
        <v>18</v>
      </c>
      <c r="AC3" s="26" t="s">
        <v>19</v>
      </c>
      <c r="AD3" s="26" t="s">
        <v>20</v>
      </c>
      <c r="AE3" s="26" t="s">
        <v>21</v>
      </c>
      <c r="AF3" s="27" t="s">
        <v>17</v>
      </c>
      <c r="AG3" s="27" t="s">
        <v>16</v>
      </c>
      <c r="AH3" s="27" t="s">
        <v>28</v>
      </c>
    </row>
    <row r="4" spans="1:34" ht="13">
      <c r="A4" s="49" t="s">
        <v>66</v>
      </c>
      <c r="B4" s="46">
        <v>43197</v>
      </c>
      <c r="C4" s="5" t="s">
        <v>47</v>
      </c>
      <c r="D4" s="45"/>
      <c r="E4" s="4" t="s">
        <v>48</v>
      </c>
      <c r="F4" s="48">
        <v>20</v>
      </c>
      <c r="G4" s="12">
        <f>SUM(F4)</f>
        <v>20</v>
      </c>
      <c r="H4" s="13">
        <f>ROUND(PRODUCT(G4/1),0)</f>
        <v>20</v>
      </c>
      <c r="I4" s="13">
        <f>ROUND(PRODUCT(G4/COUNT(F4:F4)),0)</f>
        <v>20</v>
      </c>
      <c r="J4" s="38">
        <v>6.1805555555555558E-2</v>
      </c>
      <c r="K4" s="19">
        <f>SUM(J4)</f>
        <v>6.1805555555555558E-2</v>
      </c>
      <c r="L4" s="43">
        <f t="shared" ref="L4:L19" si="0">IF(F4=0,0,ROUND(PRODUCT(F4/SUM(HOUR(J4),PRODUCT(MINUTE(J4)/60))),1))</f>
        <v>13.5</v>
      </c>
      <c r="M4" s="33">
        <v>42</v>
      </c>
      <c r="N4" s="38">
        <v>0.10416666666666667</v>
      </c>
      <c r="O4" s="19">
        <f>SUM(N4)</f>
        <v>0.10416666666666667</v>
      </c>
      <c r="P4" s="43">
        <f t="shared" ref="P4:P19" si="1">IF(F4=0,0,ROUND(PRODUCT(F4/SUM(HOUR(N4),PRODUCT(MINUTE(N4)/60))),1))</f>
        <v>8</v>
      </c>
      <c r="Q4" s="19">
        <f t="shared" ref="Q4:Q11" si="2">SUM(N4,-J4)</f>
        <v>4.2361111111111113E-2</v>
      </c>
      <c r="R4" s="19">
        <f>SUM(Q4)</f>
        <v>4.2361111111111113E-2</v>
      </c>
      <c r="S4" s="13"/>
      <c r="T4" s="10"/>
      <c r="U4" s="14">
        <f>SUM(-S4,T4)</f>
        <v>0</v>
      </c>
      <c r="V4" s="13"/>
      <c r="W4" s="14">
        <f>SUM(V4)</f>
        <v>0</v>
      </c>
      <c r="X4" s="13">
        <f t="shared" ref="X4:X19" si="3">SUM(S4,-T4,V4)</f>
        <v>0</v>
      </c>
      <c r="Y4" s="14">
        <f>SUM(X4)</f>
        <v>0</v>
      </c>
      <c r="Z4" s="14">
        <f t="shared" ref="Z4:Z19" si="4">SUM(V4,-X4)</f>
        <v>0</v>
      </c>
      <c r="AA4" s="13"/>
      <c r="AB4" s="13"/>
      <c r="AC4" s="13"/>
      <c r="AD4" s="13"/>
      <c r="AE4" s="13"/>
      <c r="AF4" s="13"/>
      <c r="AG4" s="13"/>
      <c r="AH4" s="15">
        <f>SUM(AG4,-AF4)</f>
        <v>0</v>
      </c>
    </row>
    <row r="5" spans="1:34" ht="13">
      <c r="A5" s="49" t="s">
        <v>67</v>
      </c>
      <c r="B5" s="46">
        <v>43198</v>
      </c>
      <c r="C5" s="5" t="s">
        <v>48</v>
      </c>
      <c r="D5" s="45"/>
      <c r="E5" s="4" t="s">
        <v>49</v>
      </c>
      <c r="F5" s="48">
        <v>58</v>
      </c>
      <c r="G5" s="16">
        <f>SUM(G4,F5)</f>
        <v>78</v>
      </c>
      <c r="H5" s="10">
        <f>ROUND(PRODUCT(G5/2),0)</f>
        <v>39</v>
      </c>
      <c r="I5" s="10">
        <f>ROUND(PRODUCT(G5/COUNT(F4:F5)),0)</f>
        <v>39</v>
      </c>
      <c r="J5" s="39">
        <v>0.16597222222222222</v>
      </c>
      <c r="K5" s="20">
        <f t="shared" ref="K5:K19" si="5">SUM(J5,K4)</f>
        <v>0.22777777777777777</v>
      </c>
      <c r="L5" s="43">
        <f t="shared" si="0"/>
        <v>14.6</v>
      </c>
      <c r="M5" s="34">
        <v>38</v>
      </c>
      <c r="N5" s="39">
        <v>0.23958333333333334</v>
      </c>
      <c r="O5" s="20">
        <f t="shared" ref="O5:O19" si="6">SUM(N5,O4)</f>
        <v>0.34375</v>
      </c>
      <c r="P5" s="43">
        <f t="shared" si="1"/>
        <v>10.1</v>
      </c>
      <c r="Q5" s="20">
        <f t="shared" si="2"/>
        <v>7.3611111111111127E-2</v>
      </c>
      <c r="R5" s="20">
        <f>SUM(Q5,R4)</f>
        <v>0.11597222222222224</v>
      </c>
      <c r="S5" s="10"/>
      <c r="T5" s="10"/>
      <c r="U5" s="17">
        <f>SUM(-S5,T5)</f>
        <v>0</v>
      </c>
      <c r="V5" s="28"/>
      <c r="W5" s="17">
        <f t="shared" ref="W5:W19" si="7">SUM(W4,V5)</f>
        <v>0</v>
      </c>
      <c r="X5" s="10">
        <f t="shared" si="3"/>
        <v>0</v>
      </c>
      <c r="Y5" s="17">
        <f>SUM(Y4,X5)</f>
        <v>0</v>
      </c>
      <c r="Z5" s="17">
        <f t="shared" si="4"/>
        <v>0</v>
      </c>
      <c r="AA5" s="10"/>
      <c r="AB5" s="10"/>
      <c r="AC5" s="29"/>
      <c r="AD5" s="28"/>
      <c r="AE5" s="29"/>
      <c r="AF5" s="29"/>
      <c r="AG5" s="29"/>
      <c r="AH5" s="18">
        <f>SUM(AG5,-AF5)</f>
        <v>0</v>
      </c>
    </row>
    <row r="6" spans="1:34" ht="13">
      <c r="A6" s="49" t="s">
        <v>68</v>
      </c>
      <c r="B6" s="46">
        <v>43199</v>
      </c>
      <c r="C6" s="5" t="s">
        <v>49</v>
      </c>
      <c r="D6" s="45"/>
      <c r="E6" s="4" t="s">
        <v>50</v>
      </c>
      <c r="F6" s="48">
        <v>60</v>
      </c>
      <c r="G6" s="16">
        <f t="shared" ref="G6:G19" si="8">SUM(G5,F6)</f>
        <v>138</v>
      </c>
      <c r="H6" s="10">
        <f>ROUND(PRODUCT(G6/3),0)</f>
        <v>46</v>
      </c>
      <c r="I6" s="10">
        <f>ROUND(PRODUCT(G6/COUNT(F4:F6)),0)</f>
        <v>46</v>
      </c>
      <c r="J6" s="39">
        <v>0.14652777777777778</v>
      </c>
      <c r="K6" s="20">
        <f t="shared" si="5"/>
        <v>0.37430555555555556</v>
      </c>
      <c r="L6" s="43">
        <f t="shared" si="0"/>
        <v>17.100000000000001</v>
      </c>
      <c r="M6" s="34">
        <v>42</v>
      </c>
      <c r="N6" s="39">
        <v>0.20833333333333334</v>
      </c>
      <c r="O6" s="20">
        <f t="shared" si="6"/>
        <v>0.55208333333333337</v>
      </c>
      <c r="P6" s="43">
        <f t="shared" si="1"/>
        <v>12</v>
      </c>
      <c r="Q6" s="20">
        <f t="shared" si="2"/>
        <v>6.1805555555555558E-2</v>
      </c>
      <c r="R6" s="20">
        <f t="shared" ref="R6:R19" si="9">SUM(Q6,R5)</f>
        <v>0.17777777777777781</v>
      </c>
      <c r="S6" s="10"/>
      <c r="T6" s="28"/>
      <c r="U6" s="17">
        <f t="shared" ref="U6:U19" si="10">SUM(-S6,T6)</f>
        <v>0</v>
      </c>
      <c r="V6" s="28"/>
      <c r="W6" s="17">
        <f t="shared" si="7"/>
        <v>0</v>
      </c>
      <c r="X6" s="10">
        <f t="shared" si="3"/>
        <v>0</v>
      </c>
      <c r="Y6" s="17">
        <f t="shared" ref="Y6:Y19" si="11">SUM(Y5,X6)</f>
        <v>0</v>
      </c>
      <c r="Z6" s="17">
        <f t="shared" si="4"/>
        <v>0</v>
      </c>
      <c r="AA6" s="10"/>
      <c r="AB6" s="10"/>
      <c r="AC6" s="29"/>
      <c r="AD6" s="28"/>
      <c r="AE6" s="29"/>
      <c r="AF6" s="29"/>
      <c r="AG6" s="29"/>
      <c r="AH6" s="18">
        <f t="shared" ref="AH6:AH19" si="12">SUM(AG6,-AF6)</f>
        <v>0</v>
      </c>
    </row>
    <row r="7" spans="1:34" ht="13">
      <c r="A7" s="49" t="s">
        <v>69</v>
      </c>
      <c r="B7" s="46">
        <v>43200</v>
      </c>
      <c r="C7" s="5" t="s">
        <v>50</v>
      </c>
      <c r="D7" s="45"/>
      <c r="E7" s="4" t="s">
        <v>51</v>
      </c>
      <c r="F7" s="48">
        <v>52</v>
      </c>
      <c r="G7" s="16">
        <f t="shared" si="8"/>
        <v>190</v>
      </c>
      <c r="H7" s="10">
        <f>ROUND(PRODUCT(G7/4),0)</f>
        <v>48</v>
      </c>
      <c r="I7" s="10">
        <f>ROUND(PRODUCT(G7/COUNT(F4:F7)),0)</f>
        <v>48</v>
      </c>
      <c r="J7" s="39">
        <v>0.12152777777777778</v>
      </c>
      <c r="K7" s="20">
        <f t="shared" si="5"/>
        <v>0.49583333333333335</v>
      </c>
      <c r="L7" s="43">
        <f t="shared" si="0"/>
        <v>17.8</v>
      </c>
      <c r="M7" s="35">
        <v>51</v>
      </c>
      <c r="N7" s="39">
        <v>0.17708333333333334</v>
      </c>
      <c r="O7" s="20">
        <f t="shared" si="6"/>
        <v>0.72916666666666674</v>
      </c>
      <c r="P7" s="43">
        <f t="shared" si="1"/>
        <v>12.2</v>
      </c>
      <c r="Q7" s="20">
        <f t="shared" si="2"/>
        <v>5.5555555555555566E-2</v>
      </c>
      <c r="R7" s="20">
        <f t="shared" si="9"/>
        <v>0.23333333333333339</v>
      </c>
      <c r="S7" s="28"/>
      <c r="T7" s="28"/>
      <c r="U7" s="17">
        <f t="shared" si="10"/>
        <v>0</v>
      </c>
      <c r="V7" s="28"/>
      <c r="W7" s="17">
        <f t="shared" si="7"/>
        <v>0</v>
      </c>
      <c r="X7" s="10">
        <f t="shared" si="3"/>
        <v>0</v>
      </c>
      <c r="Y7" s="17">
        <f t="shared" si="11"/>
        <v>0</v>
      </c>
      <c r="Z7" s="17">
        <f t="shared" si="4"/>
        <v>0</v>
      </c>
      <c r="AA7" s="28"/>
      <c r="AB7" s="28"/>
      <c r="AC7" s="29"/>
      <c r="AD7" s="28"/>
      <c r="AE7" s="29"/>
      <c r="AF7" s="29"/>
      <c r="AG7" s="29"/>
      <c r="AH7" s="18">
        <f t="shared" si="12"/>
        <v>0</v>
      </c>
    </row>
    <row r="8" spans="1:34" ht="13">
      <c r="A8" s="49" t="s">
        <v>42</v>
      </c>
      <c r="B8" s="46">
        <v>43201</v>
      </c>
      <c r="C8" s="5" t="s">
        <v>51</v>
      </c>
      <c r="D8" s="45"/>
      <c r="E8" s="4" t="s">
        <v>52</v>
      </c>
      <c r="F8" s="48">
        <v>55</v>
      </c>
      <c r="G8" s="16">
        <f t="shared" si="8"/>
        <v>245</v>
      </c>
      <c r="H8" s="10">
        <f>ROUND(PRODUCT(G8/5),0)</f>
        <v>49</v>
      </c>
      <c r="I8" s="10">
        <f>ROUND(PRODUCT(G8/COUNT(F4:F8)),0)</f>
        <v>49</v>
      </c>
      <c r="J8" s="39">
        <v>0.14166666666666666</v>
      </c>
      <c r="K8" s="20">
        <f t="shared" si="5"/>
        <v>0.63749999999999996</v>
      </c>
      <c r="L8" s="43">
        <f t="shared" si="0"/>
        <v>16.2</v>
      </c>
      <c r="M8" s="35">
        <v>53</v>
      </c>
      <c r="N8" s="39">
        <v>0.19791666666666666</v>
      </c>
      <c r="O8" s="20">
        <f t="shared" si="6"/>
        <v>0.92708333333333337</v>
      </c>
      <c r="P8" s="43">
        <f t="shared" si="1"/>
        <v>11.6</v>
      </c>
      <c r="Q8" s="20">
        <f t="shared" si="2"/>
        <v>5.6249999999999994E-2</v>
      </c>
      <c r="R8" s="20">
        <f t="shared" si="9"/>
        <v>0.28958333333333341</v>
      </c>
      <c r="S8" s="28"/>
      <c r="T8" s="28"/>
      <c r="U8" s="17">
        <f t="shared" si="10"/>
        <v>0</v>
      </c>
      <c r="V8" s="28"/>
      <c r="W8" s="17">
        <f t="shared" si="7"/>
        <v>0</v>
      </c>
      <c r="X8" s="10">
        <f t="shared" si="3"/>
        <v>0</v>
      </c>
      <c r="Y8" s="17">
        <f t="shared" si="11"/>
        <v>0</v>
      </c>
      <c r="Z8" s="17">
        <f t="shared" si="4"/>
        <v>0</v>
      </c>
      <c r="AA8" s="28"/>
      <c r="AB8" s="28"/>
      <c r="AC8" s="29"/>
      <c r="AD8" s="28"/>
      <c r="AE8" s="29"/>
      <c r="AF8" s="29"/>
      <c r="AG8" s="29"/>
      <c r="AH8" s="18">
        <f t="shared" si="12"/>
        <v>0</v>
      </c>
    </row>
    <row r="9" spans="1:34" ht="13">
      <c r="A9" s="49" t="s">
        <v>43</v>
      </c>
      <c r="B9" s="46">
        <v>43202</v>
      </c>
      <c r="C9" s="5" t="s">
        <v>52</v>
      </c>
      <c r="D9" s="45"/>
      <c r="E9" s="4" t="s">
        <v>53</v>
      </c>
      <c r="F9" s="48">
        <v>54</v>
      </c>
      <c r="G9" s="16">
        <f t="shared" si="8"/>
        <v>299</v>
      </c>
      <c r="H9" s="10">
        <f>ROUND(PRODUCT(G9/6),0)</f>
        <v>50</v>
      </c>
      <c r="I9" s="10">
        <f>ROUND(PRODUCT(G9/COUNT(F4:F9)),0)</f>
        <v>50</v>
      </c>
      <c r="J9" s="39">
        <v>0.13263888888888889</v>
      </c>
      <c r="K9" s="20">
        <f t="shared" si="5"/>
        <v>0.77013888888888882</v>
      </c>
      <c r="L9" s="43">
        <f t="shared" si="0"/>
        <v>17</v>
      </c>
      <c r="M9" s="35">
        <v>30</v>
      </c>
      <c r="N9" s="39">
        <v>0.17708333333333334</v>
      </c>
      <c r="O9" s="20">
        <f t="shared" si="6"/>
        <v>1.1041666666666667</v>
      </c>
      <c r="P9" s="43">
        <f t="shared" si="1"/>
        <v>12.7</v>
      </c>
      <c r="Q9" s="20">
        <f t="shared" si="2"/>
        <v>4.4444444444444453E-2</v>
      </c>
      <c r="R9" s="20">
        <f t="shared" si="9"/>
        <v>0.33402777777777787</v>
      </c>
      <c r="S9" s="28"/>
      <c r="T9" s="28"/>
      <c r="U9" s="17">
        <f t="shared" si="10"/>
        <v>0</v>
      </c>
      <c r="V9" s="28"/>
      <c r="W9" s="17">
        <f t="shared" si="7"/>
        <v>0</v>
      </c>
      <c r="X9" s="10">
        <f t="shared" si="3"/>
        <v>0</v>
      </c>
      <c r="Y9" s="17">
        <f t="shared" si="11"/>
        <v>0</v>
      </c>
      <c r="Z9" s="17">
        <f t="shared" si="4"/>
        <v>0</v>
      </c>
      <c r="AA9" s="28"/>
      <c r="AB9" s="28"/>
      <c r="AC9" s="29"/>
      <c r="AD9" s="28"/>
      <c r="AE9" s="29"/>
      <c r="AF9" s="29"/>
      <c r="AG9" s="29"/>
      <c r="AH9" s="18">
        <f t="shared" si="12"/>
        <v>0</v>
      </c>
    </row>
    <row r="10" spans="1:34" ht="13">
      <c r="A10" s="49" t="s">
        <v>44</v>
      </c>
      <c r="B10" s="46">
        <v>43203</v>
      </c>
      <c r="C10" s="5" t="s">
        <v>53</v>
      </c>
      <c r="D10" s="45"/>
      <c r="E10" s="4" t="s">
        <v>54</v>
      </c>
      <c r="F10" s="48">
        <v>61</v>
      </c>
      <c r="G10" s="16">
        <f t="shared" si="8"/>
        <v>360</v>
      </c>
      <c r="H10" s="10">
        <f>ROUND(PRODUCT(G10/7),0)</f>
        <v>51</v>
      </c>
      <c r="I10" s="10">
        <f>ROUND(PRODUCT(G10/COUNT(F4:F10)),0)</f>
        <v>51</v>
      </c>
      <c r="J10" s="39">
        <v>0.14374999999999999</v>
      </c>
      <c r="K10" s="20">
        <f t="shared" si="5"/>
        <v>0.91388888888888875</v>
      </c>
      <c r="L10" s="43">
        <f t="shared" si="0"/>
        <v>17.7</v>
      </c>
      <c r="M10" s="34">
        <v>41</v>
      </c>
      <c r="N10" s="39">
        <v>0.20833333333333334</v>
      </c>
      <c r="O10" s="20">
        <f t="shared" si="6"/>
        <v>1.3125</v>
      </c>
      <c r="P10" s="43">
        <f t="shared" si="1"/>
        <v>12.2</v>
      </c>
      <c r="Q10" s="20">
        <f t="shared" si="2"/>
        <v>6.4583333333333354E-2</v>
      </c>
      <c r="R10" s="20">
        <f t="shared" si="9"/>
        <v>0.39861111111111125</v>
      </c>
      <c r="S10" s="28"/>
      <c r="T10" s="10"/>
      <c r="U10" s="17">
        <f t="shared" si="10"/>
        <v>0</v>
      </c>
      <c r="V10" s="28"/>
      <c r="W10" s="17">
        <f t="shared" si="7"/>
        <v>0</v>
      </c>
      <c r="X10" s="10">
        <f t="shared" si="3"/>
        <v>0</v>
      </c>
      <c r="Y10" s="17">
        <f t="shared" si="11"/>
        <v>0</v>
      </c>
      <c r="Z10" s="17">
        <f t="shared" si="4"/>
        <v>0</v>
      </c>
      <c r="AA10" s="10"/>
      <c r="AB10" s="10"/>
      <c r="AC10" s="29"/>
      <c r="AD10" s="28"/>
      <c r="AE10" s="29"/>
      <c r="AF10" s="29"/>
      <c r="AG10" s="29"/>
      <c r="AH10" s="18">
        <f t="shared" si="12"/>
        <v>0</v>
      </c>
    </row>
    <row r="11" spans="1:34" ht="13">
      <c r="A11" s="47" t="s">
        <v>45</v>
      </c>
      <c r="B11" s="46">
        <v>43204</v>
      </c>
      <c r="C11" s="5" t="s">
        <v>54</v>
      </c>
      <c r="D11" s="45" t="s">
        <v>55</v>
      </c>
      <c r="E11" s="4" t="s">
        <v>56</v>
      </c>
      <c r="F11" s="48">
        <v>61</v>
      </c>
      <c r="G11" s="16">
        <f t="shared" si="8"/>
        <v>421</v>
      </c>
      <c r="H11" s="10">
        <f>ROUND(PRODUCT(G11/8),0)</f>
        <v>53</v>
      </c>
      <c r="I11" s="10">
        <f>ROUND(PRODUCT(G11/COUNT(F4:F11)),0)</f>
        <v>53</v>
      </c>
      <c r="J11" s="39">
        <v>0.16944444444444443</v>
      </c>
      <c r="K11" s="20">
        <f t="shared" si="5"/>
        <v>1.0833333333333333</v>
      </c>
      <c r="L11" s="43">
        <f t="shared" si="0"/>
        <v>15</v>
      </c>
      <c r="M11" s="35">
        <v>43</v>
      </c>
      <c r="N11" s="39">
        <v>0.375</v>
      </c>
      <c r="O11" s="20">
        <f t="shared" si="6"/>
        <v>1.6875</v>
      </c>
      <c r="P11" s="43">
        <f t="shared" si="1"/>
        <v>6.8</v>
      </c>
      <c r="Q11" s="20">
        <f t="shared" si="2"/>
        <v>0.20555555555555557</v>
      </c>
      <c r="R11" s="20">
        <f t="shared" si="9"/>
        <v>0.60416666666666685</v>
      </c>
      <c r="S11" s="28"/>
      <c r="T11" s="28"/>
      <c r="U11" s="17">
        <f t="shared" si="10"/>
        <v>0</v>
      </c>
      <c r="V11" s="28"/>
      <c r="W11" s="17">
        <f t="shared" si="7"/>
        <v>0</v>
      </c>
      <c r="X11" s="10">
        <f t="shared" si="3"/>
        <v>0</v>
      </c>
      <c r="Y11" s="17">
        <f t="shared" si="11"/>
        <v>0</v>
      </c>
      <c r="Z11" s="17">
        <f t="shared" si="4"/>
        <v>0</v>
      </c>
      <c r="AA11" s="28"/>
      <c r="AB11" s="28"/>
      <c r="AC11" s="29"/>
      <c r="AD11" s="28"/>
      <c r="AE11" s="29"/>
      <c r="AF11" s="29"/>
      <c r="AG11" s="29"/>
      <c r="AH11" s="18">
        <f t="shared" si="12"/>
        <v>0</v>
      </c>
    </row>
    <row r="12" spans="1:34" ht="13">
      <c r="A12" s="47" t="s">
        <v>46</v>
      </c>
      <c r="B12" s="46">
        <v>43205</v>
      </c>
      <c r="C12" s="5"/>
      <c r="D12" s="45" t="s">
        <v>56</v>
      </c>
      <c r="E12" s="4"/>
      <c r="F12" s="48"/>
      <c r="G12" s="16">
        <f t="shared" si="8"/>
        <v>421</v>
      </c>
      <c r="H12" s="10">
        <f>ROUND(PRODUCT(G12/9),0)</f>
        <v>47</v>
      </c>
      <c r="I12" s="10">
        <f>ROUND(PRODUCT(G12/COUNT(F4:F12)),0)</f>
        <v>53</v>
      </c>
      <c r="J12" s="39"/>
      <c r="K12" s="20">
        <f t="shared" si="5"/>
        <v>1.0833333333333333</v>
      </c>
      <c r="L12" s="43">
        <f t="shared" si="0"/>
        <v>0</v>
      </c>
      <c r="M12" s="34"/>
      <c r="N12" s="39"/>
      <c r="O12" s="20">
        <f t="shared" si="6"/>
        <v>1.6875</v>
      </c>
      <c r="P12" s="43">
        <f t="shared" si="1"/>
        <v>0</v>
      </c>
      <c r="Q12" s="20"/>
      <c r="R12" s="20">
        <f t="shared" si="9"/>
        <v>0.60416666666666685</v>
      </c>
      <c r="S12" s="28"/>
      <c r="T12" s="28"/>
      <c r="U12" s="17">
        <f t="shared" si="10"/>
        <v>0</v>
      </c>
      <c r="V12" s="28"/>
      <c r="W12" s="17">
        <f t="shared" si="7"/>
        <v>0</v>
      </c>
      <c r="X12" s="10">
        <f t="shared" si="3"/>
        <v>0</v>
      </c>
      <c r="Y12" s="17">
        <f t="shared" si="11"/>
        <v>0</v>
      </c>
      <c r="Z12" s="17">
        <f t="shared" si="4"/>
        <v>0</v>
      </c>
      <c r="AA12" s="28"/>
      <c r="AB12" s="28"/>
      <c r="AC12" s="29"/>
      <c r="AD12" s="28"/>
      <c r="AE12" s="29"/>
      <c r="AF12" s="29"/>
      <c r="AG12" s="29"/>
      <c r="AH12" s="18">
        <f t="shared" si="12"/>
        <v>0</v>
      </c>
    </row>
    <row r="13" spans="1:34" ht="13">
      <c r="A13" s="45" t="s">
        <v>5</v>
      </c>
      <c r="B13" s="46">
        <v>43206</v>
      </c>
      <c r="C13" s="5" t="s">
        <v>56</v>
      </c>
      <c r="D13" s="45"/>
      <c r="E13" s="4" t="s">
        <v>57</v>
      </c>
      <c r="F13" s="48">
        <v>75</v>
      </c>
      <c r="G13" s="16">
        <f t="shared" si="8"/>
        <v>496</v>
      </c>
      <c r="H13" s="10">
        <f>ROUND(PRODUCT(G13/10),0)</f>
        <v>50</v>
      </c>
      <c r="I13" s="10">
        <f>ROUND(PRODUCT(G13/COUNT(F4:F13)),0)</f>
        <v>55</v>
      </c>
      <c r="J13" s="39">
        <v>0.1763888888888889</v>
      </c>
      <c r="K13" s="20">
        <f t="shared" si="5"/>
        <v>1.2597222222222222</v>
      </c>
      <c r="L13" s="43">
        <f t="shared" si="0"/>
        <v>17.7</v>
      </c>
      <c r="M13" s="35">
        <v>42</v>
      </c>
      <c r="N13" s="39">
        <v>0.25</v>
      </c>
      <c r="O13" s="20">
        <f t="shared" si="6"/>
        <v>1.9375</v>
      </c>
      <c r="P13" s="43">
        <f t="shared" si="1"/>
        <v>12.5</v>
      </c>
      <c r="Q13" s="20">
        <f t="shared" ref="Q13:Q19" si="13">SUM(N13,-J13)</f>
        <v>7.3611111111111099E-2</v>
      </c>
      <c r="R13" s="20">
        <f t="shared" si="9"/>
        <v>0.67777777777777792</v>
      </c>
      <c r="S13" s="28"/>
      <c r="T13" s="28"/>
      <c r="U13" s="17">
        <f t="shared" si="10"/>
        <v>0</v>
      </c>
      <c r="V13" s="28"/>
      <c r="W13" s="17">
        <f t="shared" si="7"/>
        <v>0</v>
      </c>
      <c r="X13" s="10">
        <f t="shared" si="3"/>
        <v>0</v>
      </c>
      <c r="Y13" s="17">
        <f t="shared" si="11"/>
        <v>0</v>
      </c>
      <c r="Z13" s="17">
        <f t="shared" si="4"/>
        <v>0</v>
      </c>
      <c r="AA13" s="28"/>
      <c r="AB13" s="28"/>
      <c r="AC13" s="29"/>
      <c r="AD13" s="28"/>
      <c r="AE13" s="29"/>
      <c r="AF13" s="29"/>
      <c r="AG13" s="29"/>
      <c r="AH13" s="18">
        <f t="shared" si="12"/>
        <v>0</v>
      </c>
    </row>
    <row r="14" spans="1:34" ht="13">
      <c r="A14" s="45" t="s">
        <v>7</v>
      </c>
      <c r="B14" s="46">
        <v>43207</v>
      </c>
      <c r="C14" s="5" t="s">
        <v>57</v>
      </c>
      <c r="D14" s="45" t="s">
        <v>58</v>
      </c>
      <c r="E14" s="4" t="s">
        <v>59</v>
      </c>
      <c r="F14" s="48">
        <v>92</v>
      </c>
      <c r="G14" s="16">
        <f t="shared" si="8"/>
        <v>588</v>
      </c>
      <c r="H14" s="10">
        <f>ROUND(PRODUCT(G14/11),0)</f>
        <v>53</v>
      </c>
      <c r="I14" s="10">
        <f>ROUND(PRODUCT(G14/COUNT(F4:F14)),0)</f>
        <v>59</v>
      </c>
      <c r="J14" s="39">
        <v>0.21527777777777779</v>
      </c>
      <c r="K14" s="20">
        <f t="shared" si="5"/>
        <v>1.4750000000000001</v>
      </c>
      <c r="L14" s="43">
        <f t="shared" si="0"/>
        <v>17.8</v>
      </c>
      <c r="M14" s="35">
        <v>38</v>
      </c>
      <c r="N14" s="39">
        <v>0.28125</v>
      </c>
      <c r="O14" s="20">
        <f t="shared" si="6"/>
        <v>2.21875</v>
      </c>
      <c r="P14" s="43">
        <f t="shared" si="1"/>
        <v>13.6</v>
      </c>
      <c r="Q14" s="20">
        <f t="shared" si="13"/>
        <v>6.597222222222221E-2</v>
      </c>
      <c r="R14" s="20">
        <f t="shared" si="9"/>
        <v>0.74375000000000013</v>
      </c>
      <c r="S14" s="28"/>
      <c r="T14" s="28"/>
      <c r="U14" s="17">
        <f t="shared" si="10"/>
        <v>0</v>
      </c>
      <c r="V14" s="28"/>
      <c r="W14" s="17">
        <f t="shared" si="7"/>
        <v>0</v>
      </c>
      <c r="X14" s="10">
        <f t="shared" si="3"/>
        <v>0</v>
      </c>
      <c r="Y14" s="17">
        <f t="shared" si="11"/>
        <v>0</v>
      </c>
      <c r="Z14" s="17">
        <f t="shared" si="4"/>
        <v>0</v>
      </c>
      <c r="AA14" s="28"/>
      <c r="AB14" s="28"/>
      <c r="AC14" s="29"/>
      <c r="AD14" s="28"/>
      <c r="AE14" s="29"/>
      <c r="AF14" s="29"/>
      <c r="AG14" s="29"/>
      <c r="AH14" s="18">
        <f t="shared" si="12"/>
        <v>0</v>
      </c>
    </row>
    <row r="15" spans="1:34" ht="13">
      <c r="A15" s="45" t="s">
        <v>35</v>
      </c>
      <c r="B15" s="46">
        <v>43208</v>
      </c>
      <c r="C15" s="5" t="s">
        <v>59</v>
      </c>
      <c r="D15" s="45" t="s">
        <v>60</v>
      </c>
      <c r="E15" s="4" t="s">
        <v>61</v>
      </c>
      <c r="F15" s="48">
        <v>67</v>
      </c>
      <c r="G15" s="16">
        <f t="shared" si="8"/>
        <v>655</v>
      </c>
      <c r="H15" s="10">
        <f>ROUND(PRODUCT(G15/12),0)</f>
        <v>55</v>
      </c>
      <c r="I15" s="10">
        <f>ROUND(PRODUCT(G15/COUNT(F4:F15)),0)</f>
        <v>60</v>
      </c>
      <c r="J15" s="39">
        <v>0.17430555555555557</v>
      </c>
      <c r="K15" s="20">
        <f t="shared" si="5"/>
        <v>1.6493055555555556</v>
      </c>
      <c r="L15" s="43">
        <f t="shared" si="0"/>
        <v>16</v>
      </c>
      <c r="M15" s="34">
        <v>26</v>
      </c>
      <c r="N15" s="39">
        <v>0.25</v>
      </c>
      <c r="O15" s="20">
        <f t="shared" si="6"/>
        <v>2.46875</v>
      </c>
      <c r="P15" s="43">
        <f t="shared" si="1"/>
        <v>11.2</v>
      </c>
      <c r="Q15" s="20">
        <f t="shared" si="13"/>
        <v>7.5694444444444425E-2</v>
      </c>
      <c r="R15" s="20">
        <f t="shared" si="9"/>
        <v>0.81944444444444453</v>
      </c>
      <c r="S15" s="10"/>
      <c r="T15" s="10"/>
      <c r="U15" s="17">
        <f t="shared" si="10"/>
        <v>0</v>
      </c>
      <c r="V15" s="28"/>
      <c r="W15" s="17">
        <f t="shared" si="7"/>
        <v>0</v>
      </c>
      <c r="X15" s="10">
        <f t="shared" si="3"/>
        <v>0</v>
      </c>
      <c r="Y15" s="17">
        <f t="shared" si="11"/>
        <v>0</v>
      </c>
      <c r="Z15" s="17">
        <f t="shared" si="4"/>
        <v>0</v>
      </c>
      <c r="AA15" s="10"/>
      <c r="AB15" s="10"/>
      <c r="AC15" s="29"/>
      <c r="AD15" s="28"/>
      <c r="AE15" s="29"/>
      <c r="AF15" s="29"/>
      <c r="AG15" s="29"/>
      <c r="AH15" s="18">
        <f t="shared" si="12"/>
        <v>0</v>
      </c>
    </row>
    <row r="16" spans="1:34" ht="13">
      <c r="A16" s="45" t="s">
        <v>36</v>
      </c>
      <c r="B16" s="46">
        <v>43209</v>
      </c>
      <c r="C16" s="5" t="s">
        <v>61</v>
      </c>
      <c r="D16" s="45"/>
      <c r="E16" s="4" t="s">
        <v>62</v>
      </c>
      <c r="F16" s="48">
        <v>81</v>
      </c>
      <c r="G16" s="16">
        <f t="shared" si="8"/>
        <v>736</v>
      </c>
      <c r="H16" s="10">
        <f>ROUND(PRODUCT(G16/13),0)</f>
        <v>57</v>
      </c>
      <c r="I16" s="10">
        <f>ROUND(PRODUCT(G16/COUNT(F4:F16)),0)</f>
        <v>61</v>
      </c>
      <c r="J16" s="39">
        <v>0.19097222222222221</v>
      </c>
      <c r="K16" s="20">
        <f t="shared" si="5"/>
        <v>1.8402777777777777</v>
      </c>
      <c r="L16" s="43">
        <f t="shared" si="0"/>
        <v>17.7</v>
      </c>
      <c r="M16" s="34">
        <v>39</v>
      </c>
      <c r="N16" s="39">
        <v>0.2986111111111111</v>
      </c>
      <c r="O16" s="20">
        <f t="shared" si="6"/>
        <v>2.7673611111111112</v>
      </c>
      <c r="P16" s="43">
        <f t="shared" si="1"/>
        <v>11.3</v>
      </c>
      <c r="Q16" s="20">
        <f t="shared" si="13"/>
        <v>0.1076388888888889</v>
      </c>
      <c r="R16" s="20">
        <f t="shared" si="9"/>
        <v>0.92708333333333348</v>
      </c>
      <c r="S16" s="28"/>
      <c r="T16" s="28"/>
      <c r="U16" s="17">
        <f t="shared" si="10"/>
        <v>0</v>
      </c>
      <c r="V16" s="28"/>
      <c r="W16" s="17">
        <f t="shared" si="7"/>
        <v>0</v>
      </c>
      <c r="X16" s="10">
        <f t="shared" si="3"/>
        <v>0</v>
      </c>
      <c r="Y16" s="17">
        <f t="shared" si="11"/>
        <v>0</v>
      </c>
      <c r="Z16" s="17">
        <f t="shared" si="4"/>
        <v>0</v>
      </c>
      <c r="AA16" s="28"/>
      <c r="AB16" s="28"/>
      <c r="AC16" s="29"/>
      <c r="AD16" s="28"/>
      <c r="AE16" s="29"/>
      <c r="AF16" s="29"/>
      <c r="AG16" s="29"/>
      <c r="AH16" s="18">
        <f t="shared" si="12"/>
        <v>0</v>
      </c>
    </row>
    <row r="17" spans="1:34" ht="13">
      <c r="A17" s="45" t="s">
        <v>37</v>
      </c>
      <c r="B17" s="46">
        <v>43210</v>
      </c>
      <c r="C17" s="5" t="s">
        <v>62</v>
      </c>
      <c r="D17" s="45"/>
      <c r="E17" s="4" t="s">
        <v>63</v>
      </c>
      <c r="F17" s="48">
        <v>101</v>
      </c>
      <c r="G17" s="16">
        <f t="shared" si="8"/>
        <v>837</v>
      </c>
      <c r="H17" s="10">
        <f>ROUND(PRODUCT(G17/14),0)</f>
        <v>60</v>
      </c>
      <c r="I17" s="10">
        <f>ROUND(PRODUCT(G17/COUNT(F4:F17)),0)</f>
        <v>64</v>
      </c>
      <c r="J17" s="39">
        <v>0.27291666666666664</v>
      </c>
      <c r="K17" s="20">
        <f t="shared" si="5"/>
        <v>2.1131944444444444</v>
      </c>
      <c r="L17" s="43">
        <f t="shared" si="0"/>
        <v>15.4</v>
      </c>
      <c r="M17" s="34">
        <v>34</v>
      </c>
      <c r="N17" s="39">
        <v>0.39583333333333331</v>
      </c>
      <c r="O17" s="20">
        <f t="shared" si="6"/>
        <v>3.1631944444444446</v>
      </c>
      <c r="P17" s="43">
        <f t="shared" si="1"/>
        <v>10.6</v>
      </c>
      <c r="Q17" s="20">
        <f t="shared" si="13"/>
        <v>0.12291666666666667</v>
      </c>
      <c r="R17" s="20">
        <f t="shared" si="9"/>
        <v>1.0500000000000003</v>
      </c>
      <c r="S17" s="28"/>
      <c r="T17" s="28"/>
      <c r="U17" s="17">
        <f t="shared" si="10"/>
        <v>0</v>
      </c>
      <c r="V17" s="28"/>
      <c r="W17" s="17">
        <f t="shared" si="7"/>
        <v>0</v>
      </c>
      <c r="X17" s="10">
        <f t="shared" si="3"/>
        <v>0</v>
      </c>
      <c r="Y17" s="17">
        <f t="shared" si="11"/>
        <v>0</v>
      </c>
      <c r="Z17" s="17">
        <f t="shared" si="4"/>
        <v>0</v>
      </c>
      <c r="AA17" s="28"/>
      <c r="AB17" s="28"/>
      <c r="AC17" s="29"/>
      <c r="AD17" s="28"/>
      <c r="AE17" s="29"/>
      <c r="AF17" s="29"/>
      <c r="AG17" s="29"/>
      <c r="AH17" s="18">
        <f t="shared" si="12"/>
        <v>0</v>
      </c>
    </row>
    <row r="18" spans="1:34" ht="13">
      <c r="A18" s="45" t="s">
        <v>38</v>
      </c>
      <c r="B18" s="46">
        <v>43211</v>
      </c>
      <c r="C18" s="5" t="s">
        <v>63</v>
      </c>
      <c r="D18" s="45"/>
      <c r="E18" s="4" t="s">
        <v>64</v>
      </c>
      <c r="F18" s="48">
        <v>67</v>
      </c>
      <c r="G18" s="16">
        <f t="shared" si="8"/>
        <v>904</v>
      </c>
      <c r="H18" s="10">
        <f>ROUND(PRODUCT(G18/15),0)</f>
        <v>60</v>
      </c>
      <c r="I18" s="10">
        <f>ROUND(PRODUCT(G18/COUNT(F4:F18)),0)</f>
        <v>65</v>
      </c>
      <c r="J18" s="39">
        <v>0.17361111111111113</v>
      </c>
      <c r="K18" s="20">
        <f t="shared" si="5"/>
        <v>2.2868055555555555</v>
      </c>
      <c r="L18" s="43">
        <f t="shared" si="0"/>
        <v>16.100000000000001</v>
      </c>
      <c r="M18" s="34">
        <v>30</v>
      </c>
      <c r="N18" s="39">
        <v>0.29166666666666669</v>
      </c>
      <c r="O18" s="20">
        <f t="shared" si="6"/>
        <v>3.4548611111111112</v>
      </c>
      <c r="P18" s="43">
        <f t="shared" si="1"/>
        <v>9.6</v>
      </c>
      <c r="Q18" s="20">
        <f t="shared" si="13"/>
        <v>0.11805555555555555</v>
      </c>
      <c r="R18" s="20">
        <f t="shared" si="9"/>
        <v>1.1680555555555558</v>
      </c>
      <c r="S18" s="28"/>
      <c r="T18" s="28"/>
      <c r="U18" s="17">
        <f t="shared" si="10"/>
        <v>0</v>
      </c>
      <c r="V18" s="28"/>
      <c r="W18" s="17">
        <f t="shared" si="7"/>
        <v>0</v>
      </c>
      <c r="X18" s="10">
        <f t="shared" si="3"/>
        <v>0</v>
      </c>
      <c r="Y18" s="17">
        <f t="shared" si="11"/>
        <v>0</v>
      </c>
      <c r="Z18" s="17">
        <f t="shared" si="4"/>
        <v>0</v>
      </c>
      <c r="AA18" s="28"/>
      <c r="AB18" s="28"/>
      <c r="AC18" s="29"/>
      <c r="AD18" s="28"/>
      <c r="AE18" s="29"/>
      <c r="AF18" s="29"/>
      <c r="AG18" s="29"/>
      <c r="AH18" s="18">
        <f t="shared" si="12"/>
        <v>0</v>
      </c>
    </row>
    <row r="19" spans="1:34" ht="13">
      <c r="A19" s="45" t="s">
        <v>41</v>
      </c>
      <c r="B19" s="46">
        <v>43212</v>
      </c>
      <c r="C19" s="5" t="s">
        <v>64</v>
      </c>
      <c r="D19" s="45" t="s">
        <v>72</v>
      </c>
      <c r="E19" s="4" t="s">
        <v>65</v>
      </c>
      <c r="F19" s="48">
        <v>47</v>
      </c>
      <c r="G19" s="16">
        <f t="shared" si="8"/>
        <v>951</v>
      </c>
      <c r="H19" s="10">
        <f>ROUND(PRODUCT(G19/16),0)</f>
        <v>59</v>
      </c>
      <c r="I19" s="10">
        <f>ROUND(PRODUCT(G19/COUNT(F4:F19)),0)</f>
        <v>63</v>
      </c>
      <c r="J19" s="39">
        <v>0.13402777777777777</v>
      </c>
      <c r="K19" s="20">
        <f t="shared" si="5"/>
        <v>2.4208333333333334</v>
      </c>
      <c r="L19" s="43">
        <f t="shared" si="0"/>
        <v>14.6</v>
      </c>
      <c r="M19" s="34">
        <v>35</v>
      </c>
      <c r="N19" s="39">
        <v>0.25</v>
      </c>
      <c r="O19" s="20">
        <f t="shared" si="6"/>
        <v>3.7048611111111112</v>
      </c>
      <c r="P19" s="43">
        <f t="shared" si="1"/>
        <v>7.8</v>
      </c>
      <c r="Q19" s="20">
        <f t="shared" si="13"/>
        <v>0.11597222222222223</v>
      </c>
      <c r="R19" s="20">
        <f t="shared" si="9"/>
        <v>1.284027777777778</v>
      </c>
      <c r="S19" s="28"/>
      <c r="T19" s="28"/>
      <c r="U19" s="17">
        <f t="shared" si="10"/>
        <v>0</v>
      </c>
      <c r="V19" s="28"/>
      <c r="W19" s="17">
        <f t="shared" si="7"/>
        <v>0</v>
      </c>
      <c r="X19" s="10">
        <f t="shared" si="3"/>
        <v>0</v>
      </c>
      <c r="Y19" s="17">
        <f t="shared" si="11"/>
        <v>0</v>
      </c>
      <c r="Z19" s="17">
        <f t="shared" si="4"/>
        <v>0</v>
      </c>
      <c r="AA19" s="28"/>
      <c r="AB19" s="28"/>
      <c r="AC19" s="29"/>
      <c r="AD19" s="28"/>
      <c r="AE19" s="29"/>
      <c r="AF19" s="29"/>
      <c r="AG19" s="29"/>
      <c r="AH19" s="18">
        <f t="shared" si="12"/>
        <v>0</v>
      </c>
    </row>
    <row r="20" spans="1:34" ht="13">
      <c r="A20" s="30" t="s">
        <v>6</v>
      </c>
      <c r="B20" s="57"/>
      <c r="C20" s="58"/>
      <c r="D20" s="58"/>
      <c r="E20" s="59"/>
      <c r="F20" s="31">
        <f>SUM(F4:F19)</f>
        <v>951</v>
      </c>
      <c r="G20" s="21">
        <f>SUM(G19)</f>
        <v>951</v>
      </c>
      <c r="H20" s="21">
        <f>SUM(H19)</f>
        <v>59</v>
      </c>
      <c r="I20" s="21">
        <f>SUM(I19)</f>
        <v>63</v>
      </c>
      <c r="J20" s="22">
        <f>SUM(J4:J19)</f>
        <v>2.4208333333333334</v>
      </c>
      <c r="K20" s="37">
        <f>F20/SUM(HOUR(J20)+(ROUNDDOWN(J20,0)*24),PRODUCT(MINUTE(J20)/60))</f>
        <v>16.368330464716006</v>
      </c>
      <c r="L20" s="42">
        <f>SUM(L4:L19)/COUNT(F4:F19)</f>
        <v>16.279999999999998</v>
      </c>
      <c r="M20" s="44">
        <f>PRODUCT(SUM(M4:M19),1/COUNT(M4:M19,-5))</f>
        <v>36.5</v>
      </c>
      <c r="N20" s="22">
        <f>SUM(N4:N19)</f>
        <v>3.7048611111111112</v>
      </c>
      <c r="O20" s="37">
        <f>F20/SUM(HOUR(N20)+(ROUNDDOWN(N20,0)*24),PRODUCT(MINUTE(N20)/60))</f>
        <v>10.695407685098406</v>
      </c>
      <c r="P20" s="42">
        <f>SUM(P4:P19)/COUNT(F4:F19)</f>
        <v>10.813333333333333</v>
      </c>
      <c r="Q20" s="22">
        <f>SUM(Q4:Q19)</f>
        <v>1.284027777777778</v>
      </c>
      <c r="R20" s="21"/>
      <c r="S20" s="21" t="e">
        <f>ROUND(SUM(S4:S19)/COUNT(S4:S19),0)</f>
        <v>#DIV/0!</v>
      </c>
      <c r="T20" s="21" t="e">
        <f>ROUND(SUM(T4:T19)/COUNT(T4:T19),0)</f>
        <v>#DIV/0!</v>
      </c>
      <c r="U20" s="23">
        <f>SUM(U4:U19)</f>
        <v>0</v>
      </c>
      <c r="V20" s="21" t="e">
        <f>ROUND(SUM(V4:V19)/COUNT(V4:V19),0)</f>
        <v>#DIV/0!</v>
      </c>
      <c r="W20" s="21" t="e">
        <f>SUM(#REF!)</f>
        <v>#REF!</v>
      </c>
      <c r="X20" s="21" t="e">
        <f>ROUND(SUM(X4:X19)/COUNT(V4:V19),0)</f>
        <v>#DIV/0!</v>
      </c>
      <c r="Y20" s="21" t="e">
        <f>SUM(#REF!)</f>
        <v>#REF!</v>
      </c>
      <c r="Z20" s="23">
        <f>SUM(Z4:Z19)</f>
        <v>0</v>
      </c>
      <c r="AA20" s="21" t="e">
        <f>ROUND(SUM(AA4:AA19)/COUNT(AA4:AA19),0)</f>
        <v>#DIV/0!</v>
      </c>
      <c r="AB20" s="36" t="e">
        <f t="shared" ref="AB20:AG20" si="14">SUM(AB4:AB19)/COUNT(AB4:AB19)</f>
        <v>#DIV/0!</v>
      </c>
      <c r="AC20" s="36" t="e">
        <f t="shared" si="14"/>
        <v>#DIV/0!</v>
      </c>
      <c r="AD20" s="36" t="e">
        <f t="shared" si="14"/>
        <v>#DIV/0!</v>
      </c>
      <c r="AE20" s="36" t="e">
        <f t="shared" si="14"/>
        <v>#DIV/0!</v>
      </c>
      <c r="AF20" s="36" t="e">
        <f t="shared" si="14"/>
        <v>#DIV/0!</v>
      </c>
      <c r="AG20" s="36" t="e">
        <f t="shared" si="14"/>
        <v>#DIV/0!</v>
      </c>
      <c r="AH20" s="36" t="e">
        <f>SUM(AH4:AH19)/COUNT(AG4:AG19)</f>
        <v>#DIV/0!</v>
      </c>
    </row>
    <row r="21" spans="1:34" ht="13">
      <c r="Q21" s="10"/>
      <c r="R21" s="10"/>
      <c r="S21" s="10"/>
      <c r="W21" s="17"/>
      <c r="Y21" s="17"/>
    </row>
    <row r="22" spans="1:34" ht="13">
      <c r="O22" s="10"/>
      <c r="P22" s="10"/>
      <c r="Q22" s="10"/>
      <c r="R22" s="32"/>
      <c r="S22" s="10"/>
      <c r="T22" s="10"/>
      <c r="U22" s="10"/>
      <c r="V22" s="10"/>
      <c r="W22" s="17"/>
      <c r="X22" s="10"/>
      <c r="Y22" s="17"/>
      <c r="Z22" s="10"/>
      <c r="AA22" s="10"/>
    </row>
    <row r="23" spans="1:34" ht="13">
      <c r="N23" s="41"/>
      <c r="O23" s="10"/>
      <c r="P23" s="10"/>
      <c r="Q23" s="40"/>
      <c r="R23" s="40"/>
      <c r="S23" s="10"/>
      <c r="T23" s="10"/>
      <c r="U23" s="10"/>
      <c r="V23" s="10"/>
      <c r="W23" s="10"/>
      <c r="X23" s="10"/>
      <c r="Y23" s="10"/>
      <c r="Z23" s="10"/>
      <c r="AA23" s="10"/>
    </row>
    <row r="24" spans="1:34" ht="13">
      <c r="O24" s="10"/>
      <c r="P24" s="10"/>
      <c r="Q24" s="40"/>
      <c r="R24" s="40"/>
      <c r="S24" s="10"/>
      <c r="T24" s="10"/>
      <c r="U24" s="10"/>
      <c r="V24" s="10"/>
      <c r="W24" s="10"/>
      <c r="X24" s="10"/>
      <c r="Y24" s="10"/>
      <c r="Z24" s="10"/>
      <c r="AA24" s="10"/>
    </row>
    <row r="25" spans="1:34" ht="13">
      <c r="O25" s="10"/>
      <c r="P25" s="10"/>
      <c r="Q25" s="10"/>
      <c r="R25" s="40"/>
      <c r="S25" s="10"/>
      <c r="T25" s="10"/>
      <c r="U25" s="10"/>
      <c r="V25" s="10"/>
      <c r="W25" s="10"/>
      <c r="X25" s="10"/>
      <c r="Y25" s="10"/>
      <c r="Z25" s="10"/>
      <c r="AA25" s="10"/>
    </row>
    <row r="26" spans="1:34"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</sheetData>
  <mergeCells count="4">
    <mergeCell ref="A1:F1"/>
    <mergeCell ref="A2:F2"/>
    <mergeCell ref="G1:AH1"/>
    <mergeCell ref="B20:E20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EB69-2EEF-40D6-B272-0A8CF3D983D1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2A2D-AB36-4C59-A591-86D7B0E5D7BD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2018-04-24T07:54:39Z</cp:lastPrinted>
  <dcterms:created xsi:type="dcterms:W3CDTF">2001-02-09T16:25:48Z</dcterms:created>
  <dcterms:modified xsi:type="dcterms:W3CDTF">2025-11-12T20:19:34Z</dcterms:modified>
</cp:coreProperties>
</file>