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A4B8E71D-8277-4DA4-A336-36EFC82E3A3F}" xr6:coauthVersionLast="47" xr6:coauthVersionMax="47" xr10:uidLastSave="{00000000-0000-0000-0000-000000000000}"/>
  <bookViews>
    <workbookView xWindow="-110" yWindow="-110" windowWidth="19420" windowHeight="10420" xr2:uid="{B345FDB6-BD09-41BE-B312-32C1CFFFBBD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R5" i="1" s="1"/>
  <c r="R6" i="1" s="1"/>
  <c r="R7" i="1" s="1"/>
  <c r="R8" i="1" s="1"/>
  <c r="R9" i="1" s="1"/>
  <c r="R10" i="1" s="1"/>
  <c r="R11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Z4" i="1"/>
  <c r="AH4" i="1"/>
  <c r="AH12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X5" i="1"/>
  <c r="Z5" i="1"/>
  <c r="AH5" i="1"/>
  <c r="K6" i="1"/>
  <c r="K7" i="1" s="1"/>
  <c r="K8" i="1" s="1"/>
  <c r="K9" i="1" s="1"/>
  <c r="K10" i="1" s="1"/>
  <c r="K11" i="1" s="1"/>
  <c r="L6" i="1"/>
  <c r="P6" i="1"/>
  <c r="Q6" i="1"/>
  <c r="U6" i="1"/>
  <c r="U12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J12" i="1"/>
  <c r="K12" i="1"/>
  <c r="M12" i="1"/>
  <c r="N12" i="1"/>
  <c r="O12" i="1"/>
  <c r="S12" i="1"/>
  <c r="T12" i="1"/>
  <c r="V12" i="1"/>
  <c r="AA12" i="1"/>
  <c r="AB12" i="1"/>
  <c r="AC12" i="1"/>
  <c r="AD12" i="1"/>
  <c r="AE12" i="1"/>
  <c r="AF12" i="1"/>
  <c r="AG12" i="1"/>
  <c r="Z12" i="1" l="1"/>
  <c r="G6" i="1"/>
  <c r="Q12" i="1"/>
  <c r="I4" i="1"/>
  <c r="X12" i="1"/>
  <c r="I5" i="1"/>
  <c r="I6" i="1" l="1"/>
  <c r="G7" i="1"/>
  <c r="H6" i="1"/>
  <c r="H7" i="1" l="1"/>
  <c r="G8" i="1"/>
  <c r="I7" i="1"/>
  <c r="H8" i="1" l="1"/>
  <c r="G9" i="1"/>
  <c r="I8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<sst xmlns="http://schemas.openxmlformats.org/spreadsheetml/2006/main" count="69" uniqueCount="64">
  <si>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</si>
  <si>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</si>
  <si>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</si>
  <si>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</si>
  <si>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</si>
  <si>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</si>
  <si>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</si>
  <si>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</si>
  <si>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</si>
  <si>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</si>
  <si>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</si>
  <si>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</si>
  <si>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</si>
  <si>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</si>
  <si>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</si>
  <si>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</si>
  <si>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</si>
  <si>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</si>
  <si>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</si>
  <si>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</si>
  <si>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</si>
  <si>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</si>
  <si>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</si>
  <si>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</si>
  <si>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</si>
  <si>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</si>
  <si>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</si>
  <si>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</si>
  <si>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</si>
  <si>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</si>
  <si>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</si>
  <si>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</si>
  <si>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</si>
  <si>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</si>
  <si>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</si>
  <si>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</si>
  <si>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</si>
  <si>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</si>
  <si>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</si>
  <si>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</si>
  <si>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</si>
  <si>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</si>
  <si>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</si>
  <si>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Neißequelle</t>
  </si>
  <si>
    <t>Liberec - Grenze CZ/DE</t>
  </si>
  <si>
    <t>Zittau</t>
  </si>
  <si>
    <t>Herrnhut - Görlitz (DE/PL)</t>
  </si>
  <si>
    <t>Rothenburg/OL</t>
  </si>
  <si>
    <t>Bad Muskau</t>
  </si>
  <si>
    <t>Guben (DE/PL)</t>
  </si>
  <si>
    <t>Frankfurt/Oder</t>
  </si>
  <si>
    <t>Küstrin (DE/PL)</t>
  </si>
  <si>
    <t>Schwedt</t>
  </si>
  <si>
    <t>Gartz (Oder)</t>
  </si>
  <si>
    <t>Altwarp</t>
  </si>
  <si>
    <t>Kamp - Fähre - Usedom - Grenze DE/PL</t>
  </si>
  <si>
    <t>Misdroy</t>
  </si>
  <si>
    <t>Wollin - Stepnica</t>
  </si>
  <si>
    <t>Stettin</t>
  </si>
  <si>
    <t>Neiße - Oder - Stettiner Haff (19.-26.5.2018)</t>
  </si>
  <si>
    <r>
      <t>Statistik</t>
    </r>
    <r>
      <rPr>
        <b/>
        <sz val="20"/>
        <rFont val="Arial"/>
        <family val="2"/>
      </rPr>
      <t xml:space="preserve"> Neiße - Oder - Stettiner Haff (19.-26.5.2018)</t>
    </r>
  </si>
  <si>
    <t>Guben (PL/DE)</t>
  </si>
  <si>
    <t>Küstrin (PL/DE)</t>
  </si>
  <si>
    <t>Grenze DE/PL - Stettin - Nowe Warpno - Fähre PL/DE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</si>
</sst>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77" fontId="4" fillId="0" borderId="0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4999-7A94-4F65-AC0D-FE22ADA22259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9" t="s">
        <v>59</v>
      </c>
      <c r="B1" s="50"/>
      <c r="C1" s="50"/>
      <c r="D1" s="50"/>
      <c r="E1" s="50"/>
      <c r="F1" s="51"/>
      <c r="G1" s="53" t="s">
        <v>60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7" t="s">
        <v>35</v>
      </c>
      <c r="B4" s="43">
        <v>43239</v>
      </c>
      <c r="C4" s="44" t="s">
        <v>43</v>
      </c>
      <c r="D4" s="45" t="s">
        <v>44</v>
      </c>
      <c r="E4" s="46" t="s">
        <v>45</v>
      </c>
      <c r="F4" s="44">
        <v>59</v>
      </c>
      <c r="G4" s="10">
        <f>SUM(F4)</f>
        <v>59</v>
      </c>
      <c r="H4" s="11">
        <f>ROUND(PRODUCT(G4/1),0)</f>
        <v>59</v>
      </c>
      <c r="I4" s="11">
        <f>ROUND(PRODUCT(G4/COUNT(F4:F4)),0)</f>
        <v>59</v>
      </c>
      <c r="J4" s="36">
        <v>0.15208333333333332</v>
      </c>
      <c r="K4" s="17">
        <f>SUM(J4)</f>
        <v>0.15208333333333332</v>
      </c>
      <c r="L4" s="41">
        <f t="shared" ref="L4:L11" si="0">IF(F4=0,0,ROUND(PRODUCT(F4/SUM(HOUR(J4),PRODUCT(MINUTE(J4)/60))),1))</f>
        <v>16.2</v>
      </c>
      <c r="M4" s="31">
        <v>44</v>
      </c>
      <c r="N4" s="36">
        <v>0.1875</v>
      </c>
      <c r="O4" s="17">
        <f>SUM(N4)</f>
        <v>0.1875</v>
      </c>
      <c r="P4" s="41">
        <f t="shared" ref="P4:P11" si="1">IF(F4=0,0,ROUND(PRODUCT(F4/SUM(HOUR(N4),PRODUCT(MINUTE(N4)/60))),1))</f>
        <v>13.1</v>
      </c>
      <c r="Q4" s="17">
        <f t="shared" ref="Q4:Q11" si="2">SUM(N4,-J4)</f>
        <v>3.541666666666668E-2</v>
      </c>
      <c r="R4" s="17">
        <f>SUM(Q4)</f>
        <v>3.541666666666668E-2</v>
      </c>
      <c r="S4" s="11"/>
      <c r="T4" s="8"/>
      <c r="U4" s="12">
        <f>SUM(-S4,T4)</f>
        <v>0</v>
      </c>
      <c r="V4" s="11"/>
      <c r="W4" s="12">
        <f>SUM(V4)</f>
        <v>0</v>
      </c>
      <c r="X4" s="11">
        <f t="shared" ref="X4:X11" si="3">SUM(S4,-T4,V4)</f>
        <v>0</v>
      </c>
      <c r="Y4" s="12">
        <f>SUM(X4)</f>
        <v>0</v>
      </c>
      <c r="Z4" s="12">
        <f t="shared" ref="Z4:Z11" si="4">SUM(V4,-X4)</f>
        <v>0</v>
      </c>
      <c r="AA4" s="11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7" t="s">
        <v>36</v>
      </c>
      <c r="B5" s="43">
        <v>43240</v>
      </c>
      <c r="C5" s="44" t="s">
        <v>45</v>
      </c>
      <c r="D5" s="45" t="s">
        <v>46</v>
      </c>
      <c r="E5" s="46" t="s">
        <v>47</v>
      </c>
      <c r="F5" s="44">
        <v>94</v>
      </c>
      <c r="G5" s="14">
        <f>SUM(G4,F5)</f>
        <v>153</v>
      </c>
      <c r="H5" s="8">
        <f>ROUND(PRODUCT(G5/2),0)</f>
        <v>77</v>
      </c>
      <c r="I5" s="8">
        <f>ROUND(PRODUCT(G5/COUNT(F4:F5)),0)</f>
        <v>77</v>
      </c>
      <c r="J5" s="37">
        <v>0.25347222222222221</v>
      </c>
      <c r="K5" s="18">
        <f t="shared" ref="K5:K11" si="5">SUM(J5,K4)</f>
        <v>0.40555555555555556</v>
      </c>
      <c r="L5" s="41">
        <f t="shared" si="0"/>
        <v>15.5</v>
      </c>
      <c r="M5" s="32">
        <v>42</v>
      </c>
      <c r="N5" s="48">
        <v>0.41666666666666669</v>
      </c>
      <c r="O5" s="18">
        <f t="shared" ref="O5:O11" si="6">SUM(N5,O4)</f>
        <v>0.60416666666666674</v>
      </c>
      <c r="P5" s="41">
        <f t="shared" si="1"/>
        <v>9.4</v>
      </c>
      <c r="Q5" s="18">
        <f t="shared" si="2"/>
        <v>0.16319444444444448</v>
      </c>
      <c r="R5" s="18">
        <f>SUM(Q5,R4)</f>
        <v>0.19861111111111115</v>
      </c>
      <c r="S5" s="8"/>
      <c r="T5" s="8"/>
      <c r="U5" s="15">
        <f>SUM(-S5,T5)</f>
        <v>0</v>
      </c>
      <c r="V5" s="26"/>
      <c r="W5" s="15">
        <f t="shared" ref="W5:W11" si="7">SUM(W4,V5)</f>
        <v>0</v>
      </c>
      <c r="X5" s="8">
        <f t="shared" si="3"/>
        <v>0</v>
      </c>
      <c r="Y5" s="15">
        <f>SUM(Y4,X5)</f>
        <v>0</v>
      </c>
      <c r="Z5" s="15">
        <f t="shared" si="4"/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7" t="s">
        <v>37</v>
      </c>
      <c r="B6" s="43">
        <v>43241</v>
      </c>
      <c r="C6" s="44" t="s">
        <v>47</v>
      </c>
      <c r="D6" s="45" t="s">
        <v>48</v>
      </c>
      <c r="E6" s="46" t="s">
        <v>49</v>
      </c>
      <c r="F6" s="44">
        <v>109</v>
      </c>
      <c r="G6" s="14">
        <f t="shared" ref="G6:G11" si="8">SUM(G5,F6)</f>
        <v>262</v>
      </c>
      <c r="H6" s="8">
        <f>ROUND(PRODUCT(G6/3),0)</f>
        <v>87</v>
      </c>
      <c r="I6" s="8">
        <f>ROUND(PRODUCT(G6/COUNT(F4:F6)),0)</f>
        <v>87</v>
      </c>
      <c r="J6" s="37">
        <v>0.2722222222222222</v>
      </c>
      <c r="K6" s="18">
        <f t="shared" si="5"/>
        <v>0.67777777777777781</v>
      </c>
      <c r="L6" s="41">
        <f t="shared" si="0"/>
        <v>16.7</v>
      </c>
      <c r="M6" s="32">
        <v>39</v>
      </c>
      <c r="N6" s="37">
        <v>0.47916666666666669</v>
      </c>
      <c r="O6" s="18">
        <f t="shared" si="6"/>
        <v>1.0833333333333335</v>
      </c>
      <c r="P6" s="41">
        <f t="shared" si="1"/>
        <v>9.5</v>
      </c>
      <c r="Q6" s="18">
        <f t="shared" si="2"/>
        <v>0.20694444444444449</v>
      </c>
      <c r="R6" s="18">
        <f t="shared" ref="R6:R11" si="9">SUM(Q6,R5)</f>
        <v>0.40555555555555567</v>
      </c>
      <c r="S6" s="8"/>
      <c r="T6" s="26"/>
      <c r="U6" s="15">
        <f t="shared" ref="U6:U11" si="10">SUM(-S6,T6)</f>
        <v>0</v>
      </c>
      <c r="V6" s="26"/>
      <c r="W6" s="15">
        <f t="shared" si="7"/>
        <v>0</v>
      </c>
      <c r="X6" s="8">
        <f t="shared" si="3"/>
        <v>0</v>
      </c>
      <c r="Y6" s="15">
        <f t="shared" ref="Y6:Y11" si="11">SUM(Y5,X6)</f>
        <v>0</v>
      </c>
      <c r="Z6" s="15">
        <f t="shared" si="4"/>
        <v>0</v>
      </c>
      <c r="AA6" s="8"/>
      <c r="AB6" s="8"/>
      <c r="AC6" s="27"/>
      <c r="AD6" s="26"/>
      <c r="AE6" s="27"/>
      <c r="AF6" s="27"/>
      <c r="AG6" s="27"/>
      <c r="AH6" s="16">
        <f t="shared" ref="AH6:AH11" si="12">SUM(AG6,-AF6)</f>
        <v>0</v>
      </c>
    </row>
    <row r="7" spans="1:34" ht="13">
      <c r="A7" s="47" t="s">
        <v>38</v>
      </c>
      <c r="B7" s="43">
        <v>43242</v>
      </c>
      <c r="C7" s="44" t="s">
        <v>61</v>
      </c>
      <c r="D7" s="45" t="s">
        <v>50</v>
      </c>
      <c r="E7" s="46" t="s">
        <v>51</v>
      </c>
      <c r="F7" s="44">
        <v>111</v>
      </c>
      <c r="G7" s="14">
        <f t="shared" si="8"/>
        <v>373</v>
      </c>
      <c r="H7" s="8">
        <f>ROUND(PRODUCT(G7/4),0)</f>
        <v>93</v>
      </c>
      <c r="I7" s="8">
        <f>ROUND(PRODUCT(G7/COUNT(F4:F7)),0)</f>
        <v>93</v>
      </c>
      <c r="J7" s="37">
        <v>0.28611111111111115</v>
      </c>
      <c r="K7" s="18">
        <f t="shared" si="5"/>
        <v>0.96388888888888902</v>
      </c>
      <c r="L7" s="41">
        <f t="shared" si="0"/>
        <v>16.2</v>
      </c>
      <c r="M7" s="33">
        <v>45</v>
      </c>
      <c r="N7" s="37">
        <v>0.48958333333333331</v>
      </c>
      <c r="O7" s="18">
        <f t="shared" si="6"/>
        <v>1.5729166666666667</v>
      </c>
      <c r="P7" s="41">
        <f t="shared" si="1"/>
        <v>9.4</v>
      </c>
      <c r="Q7" s="18">
        <f t="shared" si="2"/>
        <v>0.20347222222222217</v>
      </c>
      <c r="R7" s="18">
        <f t="shared" si="9"/>
        <v>0.60902777777777783</v>
      </c>
      <c r="S7" s="26"/>
      <c r="T7" s="26"/>
      <c r="U7" s="15">
        <f t="shared" si="10"/>
        <v>0</v>
      </c>
      <c r="V7" s="26"/>
      <c r="W7" s="15">
        <f t="shared" si="7"/>
        <v>0</v>
      </c>
      <c r="X7" s="8">
        <f t="shared" si="3"/>
        <v>0</v>
      </c>
      <c r="Y7" s="15">
        <f t="shared" si="11"/>
        <v>0</v>
      </c>
      <c r="Z7" s="15">
        <f t="shared" si="4"/>
        <v>0</v>
      </c>
      <c r="AA7" s="26"/>
      <c r="AB7" s="26"/>
      <c r="AC7" s="27"/>
      <c r="AD7" s="26"/>
      <c r="AE7" s="27"/>
      <c r="AF7" s="27"/>
      <c r="AG7" s="27"/>
      <c r="AH7" s="16">
        <f t="shared" si="12"/>
        <v>0</v>
      </c>
    </row>
    <row r="8" spans="1:34" ht="13">
      <c r="A8" s="47" t="s">
        <v>39</v>
      </c>
      <c r="B8" s="43">
        <v>43243</v>
      </c>
      <c r="C8" s="44" t="s">
        <v>62</v>
      </c>
      <c r="D8" s="45" t="s">
        <v>52</v>
      </c>
      <c r="E8" s="46" t="s">
        <v>53</v>
      </c>
      <c r="F8" s="44">
        <v>115</v>
      </c>
      <c r="G8" s="14">
        <f t="shared" si="8"/>
        <v>488</v>
      </c>
      <c r="H8" s="8">
        <f>ROUND(PRODUCT(G8/5),0)</f>
        <v>98</v>
      </c>
      <c r="I8" s="8">
        <f>ROUND(PRODUCT(G8/COUNT(F4:F8)),0)</f>
        <v>98</v>
      </c>
      <c r="J8" s="37">
        <v>0.2951388888888889</v>
      </c>
      <c r="K8" s="18">
        <f t="shared" si="5"/>
        <v>1.2590277777777779</v>
      </c>
      <c r="L8" s="41">
        <f t="shared" si="0"/>
        <v>16.2</v>
      </c>
      <c r="M8" s="33">
        <v>33</v>
      </c>
      <c r="N8" s="37">
        <v>0.41666666666666669</v>
      </c>
      <c r="O8" s="18">
        <f t="shared" si="6"/>
        <v>1.9895833333333335</v>
      </c>
      <c r="P8" s="41">
        <f t="shared" si="1"/>
        <v>11.5</v>
      </c>
      <c r="Q8" s="18">
        <f t="shared" si="2"/>
        <v>0.12152777777777779</v>
      </c>
      <c r="R8" s="18">
        <f t="shared" si="9"/>
        <v>0.73055555555555562</v>
      </c>
      <c r="S8" s="26"/>
      <c r="T8" s="26"/>
      <c r="U8" s="15">
        <f t="shared" si="10"/>
        <v>0</v>
      </c>
      <c r="V8" s="26"/>
      <c r="W8" s="15">
        <f t="shared" si="7"/>
        <v>0</v>
      </c>
      <c r="X8" s="8">
        <f t="shared" si="3"/>
        <v>0</v>
      </c>
      <c r="Y8" s="15">
        <f t="shared" si="11"/>
        <v>0</v>
      </c>
      <c r="Z8" s="15">
        <f t="shared" si="4"/>
        <v>0</v>
      </c>
      <c r="AA8" s="26"/>
      <c r="AB8" s="26"/>
      <c r="AC8" s="27"/>
      <c r="AD8" s="26"/>
      <c r="AE8" s="27"/>
      <c r="AF8" s="27"/>
      <c r="AG8" s="27"/>
      <c r="AH8" s="16">
        <f t="shared" si="12"/>
        <v>0</v>
      </c>
    </row>
    <row r="9" spans="1:34" ht="13">
      <c r="A9" s="47" t="s">
        <v>40</v>
      </c>
      <c r="B9" s="43">
        <v>43244</v>
      </c>
      <c r="C9" s="44" t="s">
        <v>53</v>
      </c>
      <c r="D9" s="45" t="s">
        <v>63</v>
      </c>
      <c r="E9" s="46" t="s">
        <v>54</v>
      </c>
      <c r="F9" s="44">
        <v>95</v>
      </c>
      <c r="G9" s="14">
        <f t="shared" si="8"/>
        <v>583</v>
      </c>
      <c r="H9" s="8">
        <f>ROUND(PRODUCT(G9/6),0)</f>
        <v>97</v>
      </c>
      <c r="I9" s="8">
        <f>ROUND(PRODUCT(G9/COUNT(F4:F9)),0)</f>
        <v>97</v>
      </c>
      <c r="J9" s="37">
        <v>0.27638888888888885</v>
      </c>
      <c r="K9" s="18">
        <f t="shared" si="5"/>
        <v>1.5354166666666667</v>
      </c>
      <c r="L9" s="41">
        <f t="shared" si="0"/>
        <v>14.3</v>
      </c>
      <c r="M9" s="33">
        <v>40</v>
      </c>
      <c r="N9" s="37">
        <v>0.39583333333333331</v>
      </c>
      <c r="O9" s="18">
        <f t="shared" si="6"/>
        <v>2.385416666666667</v>
      </c>
      <c r="P9" s="41">
        <f t="shared" si="1"/>
        <v>10</v>
      </c>
      <c r="Q9" s="18">
        <f t="shared" si="2"/>
        <v>0.11944444444444446</v>
      </c>
      <c r="R9" s="18">
        <f t="shared" si="9"/>
        <v>0.85000000000000009</v>
      </c>
      <c r="S9" s="26"/>
      <c r="T9" s="26"/>
      <c r="U9" s="15">
        <f t="shared" si="10"/>
        <v>0</v>
      </c>
      <c r="V9" s="26"/>
      <c r="W9" s="15">
        <f t="shared" si="7"/>
        <v>0</v>
      </c>
      <c r="X9" s="8">
        <f t="shared" si="3"/>
        <v>0</v>
      </c>
      <c r="Y9" s="15">
        <f t="shared" si="11"/>
        <v>0</v>
      </c>
      <c r="Z9" s="15">
        <f t="shared" si="4"/>
        <v>0</v>
      </c>
      <c r="AA9" s="26"/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7" t="s">
        <v>41</v>
      </c>
      <c r="B10" s="43">
        <v>43245</v>
      </c>
      <c r="C10" s="44" t="s">
        <v>54</v>
      </c>
      <c r="D10" s="45" t="s">
        <v>55</v>
      </c>
      <c r="E10" s="46" t="s">
        <v>56</v>
      </c>
      <c r="F10" s="44">
        <v>96</v>
      </c>
      <c r="G10" s="14">
        <f t="shared" si="8"/>
        <v>679</v>
      </c>
      <c r="H10" s="8">
        <f>ROUND(PRODUCT(G10/7),0)</f>
        <v>97</v>
      </c>
      <c r="I10" s="8">
        <f>ROUND(PRODUCT(G10/COUNT(F4:F10)),0)</f>
        <v>97</v>
      </c>
      <c r="J10" s="37">
        <v>0.28194444444444444</v>
      </c>
      <c r="K10" s="18">
        <f t="shared" si="5"/>
        <v>1.817361111111111</v>
      </c>
      <c r="L10" s="41">
        <f t="shared" si="0"/>
        <v>14.2</v>
      </c>
      <c r="M10" s="32">
        <v>37</v>
      </c>
      <c r="N10" s="37">
        <v>0.375</v>
      </c>
      <c r="O10" s="18">
        <f t="shared" si="6"/>
        <v>2.760416666666667</v>
      </c>
      <c r="P10" s="41">
        <f t="shared" si="1"/>
        <v>10.7</v>
      </c>
      <c r="Q10" s="18">
        <f t="shared" si="2"/>
        <v>9.3055555555555558E-2</v>
      </c>
      <c r="R10" s="18">
        <f t="shared" si="9"/>
        <v>0.94305555555555565</v>
      </c>
      <c r="S10" s="26"/>
      <c r="T10" s="26"/>
      <c r="U10" s="15">
        <f t="shared" si="10"/>
        <v>0</v>
      </c>
      <c r="V10" s="26"/>
      <c r="W10" s="15">
        <f t="shared" si="7"/>
        <v>0</v>
      </c>
      <c r="X10" s="8">
        <f t="shared" si="3"/>
        <v>0</v>
      </c>
      <c r="Y10" s="15">
        <f t="shared" si="11"/>
        <v>0</v>
      </c>
      <c r="Z10" s="15">
        <f t="shared" si="4"/>
        <v>0</v>
      </c>
      <c r="AA10" s="26"/>
      <c r="AB10" s="26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7" t="s">
        <v>42</v>
      </c>
      <c r="B11" s="43">
        <v>43246</v>
      </c>
      <c r="C11" s="44" t="s">
        <v>56</v>
      </c>
      <c r="D11" s="45" t="s">
        <v>57</v>
      </c>
      <c r="E11" s="46" t="s">
        <v>58</v>
      </c>
      <c r="F11" s="44">
        <v>106</v>
      </c>
      <c r="G11" s="14">
        <f t="shared" si="8"/>
        <v>785</v>
      </c>
      <c r="H11" s="8">
        <f>ROUND(PRODUCT(G11/8),0)</f>
        <v>98</v>
      </c>
      <c r="I11" s="8">
        <f>ROUND(PRODUCT(G11/COUNT(F4:F11)),0)</f>
        <v>98</v>
      </c>
      <c r="J11" s="37">
        <v>0.28125</v>
      </c>
      <c r="K11" s="18">
        <f t="shared" si="5"/>
        <v>2.098611111111111</v>
      </c>
      <c r="L11" s="41">
        <f t="shared" si="0"/>
        <v>15.7</v>
      </c>
      <c r="M11" s="33">
        <v>34</v>
      </c>
      <c r="N11" s="37">
        <v>0.35416666666666669</v>
      </c>
      <c r="O11" s="18">
        <f t="shared" si="6"/>
        <v>3.1145833333333335</v>
      </c>
      <c r="P11" s="41">
        <f t="shared" si="1"/>
        <v>12.5</v>
      </c>
      <c r="Q11" s="18">
        <f t="shared" si="2"/>
        <v>7.2916666666666685E-2</v>
      </c>
      <c r="R11" s="18">
        <f t="shared" si="9"/>
        <v>1.0159722222222223</v>
      </c>
      <c r="S11" s="26"/>
      <c r="T11" s="26"/>
      <c r="U11" s="15">
        <f t="shared" si="10"/>
        <v>0</v>
      </c>
      <c r="V11" s="26"/>
      <c r="W11" s="15">
        <f t="shared" si="7"/>
        <v>0</v>
      </c>
      <c r="X11" s="8">
        <f t="shared" si="3"/>
        <v>0</v>
      </c>
      <c r="Y11" s="15">
        <f t="shared" si="11"/>
        <v>0</v>
      </c>
      <c r="Z11" s="15">
        <f t="shared" si="4"/>
        <v>0</v>
      </c>
      <c r="AA11" s="26"/>
      <c r="AB11" s="26"/>
      <c r="AC11" s="27"/>
      <c r="AD11" s="26"/>
      <c r="AE11" s="27"/>
      <c r="AF11" s="27"/>
      <c r="AG11" s="27"/>
      <c r="AH11" s="16">
        <f t="shared" si="12"/>
        <v>0</v>
      </c>
    </row>
    <row r="12" spans="1:34" ht="13">
      <c r="A12" s="28" t="s">
        <v>5</v>
      </c>
      <c r="B12" s="56"/>
      <c r="C12" s="57"/>
      <c r="D12" s="57"/>
      <c r="E12" s="58"/>
      <c r="F12" s="29">
        <f>SUM(F4:F11)</f>
        <v>785</v>
      </c>
      <c r="G12" s="19">
        <f>SUM(G11)</f>
        <v>785</v>
      </c>
      <c r="H12" s="19">
        <f>SUM(H11)</f>
        <v>98</v>
      </c>
      <c r="I12" s="19">
        <f>SUM(I11)</f>
        <v>98</v>
      </c>
      <c r="J12" s="20">
        <f>SUM(J4:J11)</f>
        <v>2.098611111111111</v>
      </c>
      <c r="K12" s="35">
        <f>F12/SUM(HOUR(J12)+(ROUNDDOWN(J12,0)*24),PRODUCT(MINUTE(J12)/60))</f>
        <v>15.585704831237591</v>
      </c>
      <c r="L12" s="40">
        <f>SUM(L4:L11)/COUNT(F4:F11)</f>
        <v>15.625</v>
      </c>
      <c r="M12" s="42">
        <f>PRODUCT(SUM(M4:M11),1/COUNT(M4:M11))</f>
        <v>39.25</v>
      </c>
      <c r="N12" s="20">
        <f>SUM(N4:N11)</f>
        <v>3.1145833333333335</v>
      </c>
      <c r="O12" s="35">
        <f>F12/SUM(HOUR(N12)+(ROUNDDOWN(N12,0)*24),PRODUCT(MINUTE(N12)/60))</f>
        <v>10.501672240802675</v>
      </c>
      <c r="P12" s="40">
        <f>SUM(P4:P11)/COUNT(F4:F11)</f>
        <v>10.762499999999999</v>
      </c>
      <c r="Q12" s="20">
        <f>SUM(Q4:Q11)</f>
        <v>1.0159722222222223</v>
      </c>
      <c r="R12" s="19"/>
      <c r="S12" s="19" t="e">
        <f>ROUND(SUM(S4:S11)/COUNT(S4:S11),0)</f>
        <v>#DIV/0!</v>
      </c>
      <c r="T12" s="19" t="e">
        <f>ROUND(SUM(T4:T11)/COUNT(T4:T11),0)</f>
        <v>#DIV/0!</v>
      </c>
      <c r="U12" s="21">
        <f>SUM(U4:U11)</f>
        <v>0</v>
      </c>
      <c r="V12" s="19" t="e">
        <f>ROUND(SUM(V4:V11)/COUNT(V4:V11),0)</f>
        <v>#DIV/0!</v>
      </c>
      <c r="W12" s="19">
        <f>SUM(W11)</f>
        <v>0</v>
      </c>
      <c r="X12" s="19" t="e">
        <f>ROUND(SUM(X4:X11)/COUNT(V4:V11),0)</f>
        <v>#DIV/0!</v>
      </c>
      <c r="Y12" s="19">
        <f>SUM(Y11)</f>
        <v>0</v>
      </c>
      <c r="Z12" s="21">
        <f>SUM(Z4:Z11)</f>
        <v>0</v>
      </c>
      <c r="AA12" s="19" t="e">
        <f>ROUND(SUM(AA4:AA11)/COUNT(AA4:AA11),0)</f>
        <v>#DIV/0!</v>
      </c>
      <c r="AB12" s="34" t="e">
        <f t="shared" ref="AB12:AG12" si="13">SUM(AB4:AB11)/COUNT(AB4:AB11)</f>
        <v>#DIV/0!</v>
      </c>
      <c r="AC12" s="34" t="e">
        <f t="shared" si="13"/>
        <v>#DIV/0!</v>
      </c>
      <c r="AD12" s="34" t="e">
        <f t="shared" si="13"/>
        <v>#DIV/0!</v>
      </c>
      <c r="AE12" s="34" t="e">
        <f t="shared" si="13"/>
        <v>#DIV/0!</v>
      </c>
      <c r="AF12" s="34" t="e">
        <f t="shared" si="13"/>
        <v>#DIV/0!</v>
      </c>
      <c r="AG12" s="34" t="e">
        <f t="shared" si="13"/>
        <v>#DIV/0!</v>
      </c>
      <c r="AH12" s="34" t="e">
        <f>SUM(AH4:AH11)/COUNT(AG4:AG11)</f>
        <v>#DIV/0!</v>
      </c>
    </row>
    <row r="13" spans="1:34" ht="13">
      <c r="Q13" s="8"/>
      <c r="R13" s="8"/>
      <c r="S13" s="8"/>
      <c r="W13" s="15"/>
      <c r="Y13" s="15"/>
    </row>
    <row r="14" spans="1:34" ht="13">
      <c r="O14" s="8"/>
      <c r="P14" s="8"/>
      <c r="Q14" s="8"/>
      <c r="R14" s="30"/>
      <c r="S14" s="8"/>
      <c r="T14" s="8"/>
      <c r="U14" s="8"/>
      <c r="V14" s="8"/>
      <c r="W14" s="15"/>
      <c r="X14" s="8"/>
      <c r="Y14" s="15"/>
      <c r="Z14" s="8"/>
      <c r="AA14" s="8"/>
    </row>
    <row r="15" spans="1:34" ht="13">
      <c r="N15" s="39"/>
      <c r="O15" s="8"/>
      <c r="P15" s="8"/>
      <c r="Q15" s="38"/>
      <c r="R15" s="38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O16" s="8"/>
      <c r="P16" s="8"/>
      <c r="Q16" s="38"/>
      <c r="R16" s="38"/>
      <c r="S16" s="8"/>
      <c r="T16" s="8"/>
      <c r="U16" s="8"/>
      <c r="V16" s="8"/>
      <c r="W16" s="8"/>
      <c r="X16" s="8"/>
      <c r="Y16" s="8"/>
      <c r="Z16" s="8"/>
      <c r="AA16" s="8"/>
    </row>
    <row r="17" spans="15:27" ht="13">
      <c r="O17" s="8"/>
      <c r="P17" s="8"/>
      <c r="Q17" s="8"/>
      <c r="R17" s="38"/>
      <c r="S17" s="8"/>
      <c r="T17" s="8"/>
      <c r="U17" s="8"/>
      <c r="V17" s="8"/>
      <c r="W17" s="8"/>
      <c r="X17" s="8"/>
      <c r="Y17" s="8"/>
      <c r="Z17" s="8"/>
      <c r="AA17" s="8"/>
    </row>
    <row r="18" spans="15:27"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2A22-AE35-4FF7-9701-A71052E6A84E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252-EB66-43E5-BC68-0B38499D43A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2025-11-12T20:19:02Z</dcterms:modified>
</cp:coreProperties>
</file>