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8DC1878-F01B-4E06-8CEC-35DD791251FF}" xr6:coauthVersionLast="47" xr6:coauthVersionMax="47" xr10:uidLastSave="{00000000-0000-0000-0000-000000000000}"/>
  <bookViews>
    <workbookView xWindow="-110" yWindow="-110" windowWidth="19420" windowHeight="10420" xr2:uid="{5BC39DB9-CC34-4657-BB54-9CF5A97622C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Q15" i="1" s="1"/>
  <c r="R4" i="1"/>
  <c r="R5" i="1" s="1"/>
  <c r="U4" i="1"/>
  <c r="W4" i="1"/>
  <c r="X4" i="1"/>
  <c r="Z4" i="1"/>
  <c r="AH4" i="1"/>
  <c r="G5" i="1"/>
  <c r="H5" i="1"/>
  <c r="I5" i="1"/>
  <c r="K5" i="1"/>
  <c r="L5" i="1"/>
  <c r="O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X5" i="1"/>
  <c r="Z5" i="1"/>
  <c r="AH5" i="1"/>
  <c r="AH15" i="1" s="1"/>
  <c r="G6" i="1"/>
  <c r="I6" i="1" s="1"/>
  <c r="K6" i="1"/>
  <c r="K7" i="1"/>
  <c r="K8" i="1" s="1"/>
  <c r="K9" i="1" s="1"/>
  <c r="K10" i="1" s="1"/>
  <c r="K11" i="1" s="1"/>
  <c r="K12" i="1" s="1"/>
  <c r="K13" i="1" s="1"/>
  <c r="K14" i="1" s="1"/>
  <c r="L6" i="1"/>
  <c r="L15" i="1" s="1"/>
  <c r="O6" i="1"/>
  <c r="O7" i="1"/>
  <c r="O8" i="1"/>
  <c r="O9" i="1"/>
  <c r="O10" i="1" s="1"/>
  <c r="O11" i="1" s="1"/>
  <c r="O12" i="1" s="1"/>
  <c r="O13" i="1" s="1"/>
  <c r="O14" i="1" s="1"/>
  <c r="P6" i="1"/>
  <c r="Q6" i="1"/>
  <c r="U6" i="1"/>
  <c r="U15" i="1" s="1"/>
  <c r="X6" i="1"/>
  <c r="Z6" i="1" s="1"/>
  <c r="AH6" i="1"/>
  <c r="L7" i="1"/>
  <c r="P7" i="1"/>
  <c r="Q7" i="1"/>
  <c r="U7" i="1"/>
  <c r="X7" i="1"/>
  <c r="Z7" i="1" s="1"/>
  <c r="AH7" i="1"/>
  <c r="L8" i="1"/>
  <c r="P8" i="1"/>
  <c r="P15" i="1" s="1"/>
  <c r="Q8" i="1"/>
  <c r="U8" i="1"/>
  <c r="X8" i="1"/>
  <c r="X15" i="1" s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 s="1"/>
  <c r="AH13" i="1"/>
  <c r="L14" i="1"/>
  <c r="P14" i="1"/>
  <c r="Q14" i="1"/>
  <c r="U14" i="1"/>
  <c r="X14" i="1"/>
  <c r="Z14" i="1" s="1"/>
  <c r="AH14" i="1"/>
  <c r="J15" i="1"/>
  <c r="K15" i="1"/>
  <c r="M15" i="1"/>
  <c r="N15" i="1"/>
  <c r="O15" i="1"/>
  <c r="S15" i="1"/>
  <c r="T15" i="1"/>
  <c r="V15" i="1"/>
  <c r="AA15" i="1"/>
  <c r="AB15" i="1"/>
  <c r="AC15" i="1"/>
  <c r="AD15" i="1"/>
  <c r="AE15" i="1"/>
  <c r="AF15" i="1"/>
  <c r="AG15" i="1"/>
  <c r="Y4" i="1"/>
  <c r="Y5" i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I4" i="1"/>
  <c r="Z15" i="1" l="1"/>
  <c r="R6" i="1"/>
  <c r="R7" i="1" s="1"/>
  <c r="R8" i="1"/>
  <c r="R9" i="1" s="1"/>
  <c r="R10" i="1" s="1"/>
  <c r="R11" i="1" s="1"/>
  <c r="R12" i="1" s="1"/>
  <c r="R13" i="1" s="1"/>
  <c r="R14" i="1" s="1"/>
  <c r="G7" i="1"/>
  <c r="H6" i="1"/>
  <c r="I7" i="1" l="1"/>
  <c r="G8" i="1"/>
  <c r="H7" i="1"/>
  <c r="G9" i="1" l="1"/>
  <c r="I8" i="1"/>
  <c r="H8" i="1"/>
  <c r="G10" i="1" l="1"/>
  <c r="H9" i="1"/>
  <c r="I9" i="1"/>
  <c r="G11" i="1" l="1"/>
  <c r="H10" i="1"/>
  <c r="I10" i="1"/>
  <c r="G12" i="1" l="1"/>
  <c r="H11" i="1"/>
  <c r="I11" i="1"/>
  <c r="G13" i="1" l="1"/>
  <c r="I12" i="1"/>
  <c r="H12" i="1"/>
  <c r="H13" i="1" l="1"/>
  <c r="I13" i="1"/>
  <c r="G14" i="1"/>
  <c r="H14" i="1" l="1"/>
  <c r="H15" i="1" s="1"/>
  <c r="I14" i="1"/>
  <c r="I15" i="1" s="1"/>
  <c r="G15" i="1"/>
</calcChain>
</file>

<file path=xl/sharedStrings.xml><?xml version="1.0" encoding="utf-8"?>
<sst xmlns="http://schemas.openxmlformats.org/spreadsheetml/2006/main" count="80" uniqueCount="69">
  <si>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</si>
  <si>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</si>
  <si>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</si>
  <si>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</si>
  <si>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</si>
  <si>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</si>
  <si>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</si>
  <si>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</si>
  <si>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</si>
  <si>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</si>
  <si>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</si>
  <si>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</si>
  <si>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</si>
  <si>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</si>
  <si>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</si>
  <si>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</si>
  <si>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</si>
  <si>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</si>
  <si>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</si>
  <si>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</si>
  <si>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</si>
  <si>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</si>
  <si>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</si>
  <si>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</si>
  <si>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</si>
  <si>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</si>
  <si>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</si>
  <si>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</si>
  <si>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</si>
  <si>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</si>
  <si>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</si>
  <si>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</si>
  <si>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</si>
  <si>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</si>
  <si>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</si>
  <si>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</si>
  <si>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</si>
  <si>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</si>
  <si>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</si>
  <si>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</si>
  <si>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</si>
  <si>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</si>
  <si>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</si>
  <si>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</si>
  <si>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</si>
  <si>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</si>
  <si>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Eger - Elbquelle (30.5.-9.6.2019)</t>
  </si>
  <si>
    <t>Cheb</t>
  </si>
  <si>
    <t>Eger</t>
  </si>
  <si>
    <t>Karlovy Vary</t>
  </si>
  <si>
    <t>Stift Tepl</t>
  </si>
  <si>
    <t>Konstantinenbad</t>
  </si>
  <si>
    <t>Touren-Kilometer 111.111</t>
  </si>
  <si>
    <t>Marienbad</t>
  </si>
  <si>
    <t>Radošov</t>
  </si>
  <si>
    <t>Klášterec n.O. - Kadaň</t>
  </si>
  <si>
    <t>Žatec</t>
  </si>
  <si>
    <t>Litoměřice</t>
  </si>
  <si>
    <t>Roudnice n.L. - Mělník</t>
  </si>
  <si>
    <t>Brandýs n.L.</t>
  </si>
  <si>
    <t>Nymburk - Poděbrady - Kolín</t>
  </si>
  <si>
    <t>Týnec n.L.</t>
  </si>
  <si>
    <t>Hradec Králové</t>
  </si>
  <si>
    <t>Hostinné</t>
  </si>
  <si>
    <t>Spindlerpass</t>
  </si>
  <si>
    <t>Spindlermühle - Vrchlabí</t>
  </si>
  <si>
    <r>
      <t xml:space="preserve">Franzensbad - Cheb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Karlovy Vary</t>
    </r>
  </si>
  <si>
    <r>
      <t>Bus</t>
    </r>
    <r>
      <rPr>
        <sz val="10"/>
        <rFont val="Arial"/>
        <family val="2"/>
      </rPr>
      <t xml:space="preserve"> - Spindlerpass - Moravská Bouda</t>
    </r>
  </si>
  <si>
    <r>
      <t>Statistik</t>
    </r>
    <r>
      <rPr>
        <b/>
        <sz val="20"/>
        <rFont val="Arial"/>
        <family val="2"/>
      </rPr>
      <t xml:space="preserve"> Eger - Elbquelle (30.5.-9.6.2019)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</si>
</sst>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2" fillId="0" borderId="1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8882-63F7-4FF3-AD36-650732DBDCB2}">
  <sheetPr codeName="Tabelle1"/>
  <dimension ref="A1:AH21"/>
  <sheetViews>
    <sheetView tabSelected="1" zoomScaleNormal="100" workbookViewId="0">
      <selection sqref="A1:F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179687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1796875" customWidth="1"/>
    <col min="24" max="24" width="5.81640625" customWidth="1"/>
    <col min="25" max="25" width="6.1796875" customWidth="1"/>
    <col min="26" max="26" width="5.81640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49" t="s">
        <v>46</v>
      </c>
      <c r="B1" s="50"/>
      <c r="C1" s="50"/>
      <c r="D1" s="50"/>
      <c r="E1" s="50"/>
      <c r="F1" s="51"/>
      <c r="G1" s="53" t="s">
        <v>68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36</v>
      </c>
      <c r="M3" s="25" t="s">
        <v>25</v>
      </c>
      <c r="N3" s="25" t="s">
        <v>14</v>
      </c>
      <c r="O3" s="26" t="s">
        <v>33</v>
      </c>
      <c r="P3" s="25" t="s">
        <v>35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1" t="s">
        <v>37</v>
      </c>
      <c r="B4" s="31">
        <v>43615</v>
      </c>
      <c r="C4" s="5" t="s">
        <v>47</v>
      </c>
      <c r="D4" s="6" t="s">
        <v>48</v>
      </c>
      <c r="E4" s="4" t="s">
        <v>49</v>
      </c>
      <c r="F4" s="5">
        <v>67</v>
      </c>
      <c r="G4" s="13">
        <f>SUM(F4)</f>
        <v>67</v>
      </c>
      <c r="H4" s="14">
        <f>ROUND(PRODUCT(G4/1),0)</f>
        <v>67</v>
      </c>
      <c r="I4" s="14">
        <f>ROUND(PRODUCT(G4/COUNT(F4:F4)),0)</f>
        <v>67</v>
      </c>
      <c r="J4" s="42">
        <v>0.17986111111111111</v>
      </c>
      <c r="K4" s="20">
        <f>SUM(J4)</f>
        <v>0.17986111111111111</v>
      </c>
      <c r="L4" s="44">
        <f t="shared" ref="L4:L14" si="0">IF(F4=0,0,ROUND(PRODUCT(F4/SUM(HOUR(J4),PRODUCT(MINUTE(J4)/60))),1))</f>
        <v>15.5</v>
      </c>
      <c r="M4" s="34">
        <v>49.5</v>
      </c>
      <c r="N4" s="42">
        <v>0.27083333333333331</v>
      </c>
      <c r="O4" s="20">
        <f>SUM(N4)</f>
        <v>0.27083333333333331</v>
      </c>
      <c r="P4" s="44">
        <f t="shared" ref="P4:P14" si="1">IF(F4=0,0,ROUND(PRODUCT(F4/SUM(HOUR(N4),PRODUCT(MINUTE(N4)/60))),1))</f>
        <v>10.3</v>
      </c>
      <c r="Q4" s="20">
        <f t="shared" ref="Q4:Q14" si="2">SUM(N4,-J4)</f>
        <v>9.0972222222222204E-2</v>
      </c>
      <c r="R4" s="20">
        <f>SUM(Q4)</f>
        <v>9.0972222222222204E-2</v>
      </c>
      <c r="S4" s="14">
        <v>470</v>
      </c>
      <c r="T4" s="11">
        <v>440</v>
      </c>
      <c r="U4" s="15">
        <f>SUM(-S4,T4)</f>
        <v>-30</v>
      </c>
      <c r="V4" s="14"/>
      <c r="W4" s="15">
        <f>SUM(V4)</f>
        <v>0</v>
      </c>
      <c r="X4" s="14">
        <f t="shared" ref="X4:X14" si="3">SUM(S4,-T4,V4)</f>
        <v>30</v>
      </c>
      <c r="Y4" s="15">
        <f>SUM(X4)</f>
        <v>30</v>
      </c>
      <c r="Z4" s="15">
        <f t="shared" ref="Z4:Z14" si="4">SUM(V4,-X4)</f>
        <v>-30</v>
      </c>
      <c r="AA4" s="14">
        <v>500</v>
      </c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1" t="s">
        <v>38</v>
      </c>
      <c r="B5" s="31">
        <v>43616</v>
      </c>
      <c r="C5" s="5" t="s">
        <v>49</v>
      </c>
      <c r="D5" s="6" t="s">
        <v>50</v>
      </c>
      <c r="E5" s="4" t="s">
        <v>51</v>
      </c>
      <c r="F5" s="5">
        <v>56</v>
      </c>
      <c r="G5" s="17">
        <f>SUM(G4,F5)</f>
        <v>123</v>
      </c>
      <c r="H5" s="11">
        <f>ROUND(PRODUCT(G5/2),0)</f>
        <v>62</v>
      </c>
      <c r="I5" s="11">
        <f>ROUND(PRODUCT(G5/COUNT(F4:F5)),0)</f>
        <v>62</v>
      </c>
      <c r="J5" s="43">
        <v>0.17916666666666667</v>
      </c>
      <c r="K5" s="21">
        <f t="shared" ref="K5:K14" si="5">SUM(J5,K4)</f>
        <v>0.35902777777777778</v>
      </c>
      <c r="L5" s="44">
        <f t="shared" si="0"/>
        <v>13</v>
      </c>
      <c r="M5" s="45">
        <v>58.8</v>
      </c>
      <c r="N5" s="43">
        <v>0.3125</v>
      </c>
      <c r="O5" s="21">
        <f t="shared" ref="O5:O14" si="6">SUM(N5,O4)</f>
        <v>0.58333333333333326</v>
      </c>
      <c r="P5" s="44">
        <f t="shared" si="1"/>
        <v>7.5</v>
      </c>
      <c r="Q5" s="21">
        <f t="shared" si="2"/>
        <v>0.13333333333333333</v>
      </c>
      <c r="R5" s="21">
        <f>SUM(Q5,R4)</f>
        <v>0.22430555555555554</v>
      </c>
      <c r="S5" s="11">
        <v>440</v>
      </c>
      <c r="T5" s="11">
        <v>530</v>
      </c>
      <c r="U5" s="18">
        <f>SUM(-S5,T5)</f>
        <v>90</v>
      </c>
      <c r="V5" s="29"/>
      <c r="W5" s="18">
        <f t="shared" ref="W5:W14" si="7">SUM(W4,V5)</f>
        <v>0</v>
      </c>
      <c r="X5" s="11">
        <f t="shared" si="3"/>
        <v>-90</v>
      </c>
      <c r="Y5" s="18">
        <f>SUM(Y4,X5)</f>
        <v>-60</v>
      </c>
      <c r="Z5" s="18">
        <f t="shared" si="4"/>
        <v>90</v>
      </c>
      <c r="AA5" s="11">
        <v>740</v>
      </c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1" t="s">
        <v>39</v>
      </c>
      <c r="B6" s="31">
        <v>43617</v>
      </c>
      <c r="C6" s="5" t="s">
        <v>51</v>
      </c>
      <c r="D6" s="6" t="s">
        <v>52</v>
      </c>
      <c r="E6" s="4" t="s">
        <v>53</v>
      </c>
      <c r="F6" s="5">
        <v>30</v>
      </c>
      <c r="G6" s="17">
        <f t="shared" ref="G6:G14" si="8">SUM(G5,F6)</f>
        <v>153</v>
      </c>
      <c r="H6" s="11">
        <f>ROUND(PRODUCT(G6/3),0)</f>
        <v>51</v>
      </c>
      <c r="I6" s="11">
        <f>ROUND(PRODUCT(G6/COUNT(F4:F6)),0)</f>
        <v>51</v>
      </c>
      <c r="J6" s="43">
        <v>9.7222222222222224E-2</v>
      </c>
      <c r="K6" s="21">
        <f t="shared" si="5"/>
        <v>0.45624999999999999</v>
      </c>
      <c r="L6" s="44">
        <f t="shared" si="0"/>
        <v>12.9</v>
      </c>
      <c r="M6" s="45">
        <v>46.6</v>
      </c>
      <c r="N6" s="43">
        <v>0.125</v>
      </c>
      <c r="O6" s="21">
        <f t="shared" si="6"/>
        <v>0.70833333333333326</v>
      </c>
      <c r="P6" s="44">
        <f t="shared" si="1"/>
        <v>10</v>
      </c>
      <c r="Q6" s="21">
        <f t="shared" si="2"/>
        <v>2.7777777777777776E-2</v>
      </c>
      <c r="R6" s="21">
        <f t="shared" ref="R6:R14" si="9">SUM(Q6,R5)</f>
        <v>0.25208333333333333</v>
      </c>
      <c r="S6" s="11">
        <v>530</v>
      </c>
      <c r="T6" s="29">
        <v>650</v>
      </c>
      <c r="U6" s="18">
        <f t="shared" ref="U6:U14" si="10">SUM(-S6,T6)</f>
        <v>120</v>
      </c>
      <c r="V6" s="29"/>
      <c r="W6" s="18">
        <f t="shared" si="7"/>
        <v>0</v>
      </c>
      <c r="X6" s="11">
        <f t="shared" si="3"/>
        <v>-120</v>
      </c>
      <c r="Y6" s="18">
        <f t="shared" ref="Y6:Y14" si="11">SUM(Y5,X6)</f>
        <v>-180</v>
      </c>
      <c r="Z6" s="18">
        <f t="shared" si="4"/>
        <v>120</v>
      </c>
      <c r="AA6" s="11">
        <v>770</v>
      </c>
      <c r="AB6" s="11"/>
      <c r="AC6" s="30"/>
      <c r="AD6" s="29"/>
      <c r="AE6" s="30"/>
      <c r="AF6" s="30"/>
      <c r="AG6" s="30"/>
      <c r="AH6" s="19">
        <f t="shared" ref="AH6:AH14" si="12">SUM(AG6,-AF6)</f>
        <v>0</v>
      </c>
    </row>
    <row r="7" spans="1:34" ht="13">
      <c r="A7" s="41" t="s">
        <v>40</v>
      </c>
      <c r="B7" s="31">
        <v>43618</v>
      </c>
      <c r="C7" s="5" t="s">
        <v>53</v>
      </c>
      <c r="D7" s="6" t="s">
        <v>66</v>
      </c>
      <c r="E7" s="4" t="s">
        <v>54</v>
      </c>
      <c r="F7" s="5">
        <v>70</v>
      </c>
      <c r="G7" s="17">
        <f t="shared" si="8"/>
        <v>223</v>
      </c>
      <c r="H7" s="11">
        <f>ROUND(PRODUCT(G7/4),0)</f>
        <v>56</v>
      </c>
      <c r="I7" s="11">
        <f>ROUND(PRODUCT(G7/COUNT(F4:F7)),0)</f>
        <v>56</v>
      </c>
      <c r="J7" s="43">
        <v>0.21111111111111111</v>
      </c>
      <c r="K7" s="21">
        <f t="shared" si="5"/>
        <v>0.66736111111111107</v>
      </c>
      <c r="L7" s="44">
        <f t="shared" si="0"/>
        <v>13.8</v>
      </c>
      <c r="M7" s="46">
        <v>60.2</v>
      </c>
      <c r="N7" s="43">
        <v>0.41666666666666669</v>
      </c>
      <c r="O7" s="21">
        <f t="shared" si="6"/>
        <v>1.125</v>
      </c>
      <c r="P7" s="44">
        <f t="shared" si="1"/>
        <v>7</v>
      </c>
      <c r="Q7" s="21">
        <f t="shared" si="2"/>
        <v>0.20555555555555557</v>
      </c>
      <c r="R7" s="21">
        <f t="shared" si="9"/>
        <v>0.45763888888888893</v>
      </c>
      <c r="S7" s="29">
        <v>650</v>
      </c>
      <c r="T7" s="29">
        <v>380</v>
      </c>
      <c r="U7" s="18">
        <f t="shared" si="10"/>
        <v>-270</v>
      </c>
      <c r="V7" s="29"/>
      <c r="W7" s="18">
        <f t="shared" si="7"/>
        <v>0</v>
      </c>
      <c r="X7" s="11">
        <f t="shared" si="3"/>
        <v>270</v>
      </c>
      <c r="Y7" s="18">
        <f t="shared" si="11"/>
        <v>90</v>
      </c>
      <c r="Z7" s="18">
        <f t="shared" si="4"/>
        <v>-270</v>
      </c>
      <c r="AA7" s="29">
        <v>880</v>
      </c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1" t="s">
        <v>41</v>
      </c>
      <c r="B8" s="31">
        <v>43619</v>
      </c>
      <c r="C8" s="5" t="s">
        <v>54</v>
      </c>
      <c r="D8" s="6" t="s">
        <v>55</v>
      </c>
      <c r="E8" s="4" t="s">
        <v>56</v>
      </c>
      <c r="F8" s="5">
        <v>66</v>
      </c>
      <c r="G8" s="17">
        <f t="shared" si="8"/>
        <v>289</v>
      </c>
      <c r="H8" s="11">
        <f>ROUND(PRODUCT(G8/5),0)</f>
        <v>58</v>
      </c>
      <c r="I8" s="11">
        <f>ROUND(PRODUCT(G8/COUNT(F4:F8)),0)</f>
        <v>58</v>
      </c>
      <c r="J8" s="43">
        <v>0.19930555555555554</v>
      </c>
      <c r="K8" s="21">
        <f t="shared" si="5"/>
        <v>0.86666666666666659</v>
      </c>
      <c r="L8" s="44">
        <f t="shared" si="0"/>
        <v>13.8</v>
      </c>
      <c r="M8" s="46">
        <v>52.1</v>
      </c>
      <c r="N8" s="43">
        <v>0.33333333333333331</v>
      </c>
      <c r="O8" s="21">
        <f t="shared" si="6"/>
        <v>1.4583333333333333</v>
      </c>
      <c r="P8" s="44">
        <f t="shared" si="1"/>
        <v>8.3000000000000007</v>
      </c>
      <c r="Q8" s="21">
        <f t="shared" si="2"/>
        <v>0.13402777777777777</v>
      </c>
      <c r="R8" s="21">
        <f t="shared" si="9"/>
        <v>0.59166666666666667</v>
      </c>
      <c r="S8" s="29">
        <v>380</v>
      </c>
      <c r="T8" s="29">
        <v>230</v>
      </c>
      <c r="U8" s="18">
        <f t="shared" si="10"/>
        <v>-150</v>
      </c>
      <c r="V8" s="29"/>
      <c r="W8" s="18">
        <f t="shared" si="7"/>
        <v>0</v>
      </c>
      <c r="X8" s="11">
        <f t="shared" si="3"/>
        <v>150</v>
      </c>
      <c r="Y8" s="18">
        <f t="shared" si="11"/>
        <v>240</v>
      </c>
      <c r="Z8" s="18">
        <f t="shared" si="4"/>
        <v>-150</v>
      </c>
      <c r="AA8" s="29">
        <v>415</v>
      </c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1" t="s">
        <v>42</v>
      </c>
      <c r="B9" s="31">
        <v>43620</v>
      </c>
      <c r="C9" s="5" t="s">
        <v>56</v>
      </c>
      <c r="D9" s="6"/>
      <c r="E9" s="4" t="s">
        <v>57</v>
      </c>
      <c r="F9" s="5">
        <v>88</v>
      </c>
      <c r="G9" s="17">
        <f t="shared" si="8"/>
        <v>377</v>
      </c>
      <c r="H9" s="11">
        <f>ROUND(PRODUCT(G9/6),0)</f>
        <v>63</v>
      </c>
      <c r="I9" s="11">
        <f>ROUND(PRODUCT(G9/COUNT(F4:F9)),0)</f>
        <v>63</v>
      </c>
      <c r="J9" s="43">
        <v>0.24166666666666667</v>
      </c>
      <c r="K9" s="21">
        <f t="shared" si="5"/>
        <v>1.1083333333333332</v>
      </c>
      <c r="L9" s="44">
        <f t="shared" si="0"/>
        <v>15.2</v>
      </c>
      <c r="M9" s="46">
        <v>55.8</v>
      </c>
      <c r="N9" s="43">
        <v>0.375</v>
      </c>
      <c r="O9" s="21">
        <f t="shared" si="6"/>
        <v>1.8333333333333333</v>
      </c>
      <c r="P9" s="44">
        <f t="shared" si="1"/>
        <v>9.8000000000000007</v>
      </c>
      <c r="Q9" s="21">
        <f t="shared" si="2"/>
        <v>0.13333333333333333</v>
      </c>
      <c r="R9" s="21">
        <f t="shared" si="9"/>
        <v>0.72499999999999998</v>
      </c>
      <c r="S9" s="29">
        <v>230</v>
      </c>
      <c r="T9" s="29">
        <v>170</v>
      </c>
      <c r="U9" s="18">
        <f t="shared" si="10"/>
        <v>-60</v>
      </c>
      <c r="V9" s="29"/>
      <c r="W9" s="18">
        <f t="shared" si="7"/>
        <v>0</v>
      </c>
      <c r="X9" s="11">
        <f t="shared" si="3"/>
        <v>60</v>
      </c>
      <c r="Y9" s="18">
        <f t="shared" si="11"/>
        <v>300</v>
      </c>
      <c r="Z9" s="18">
        <f t="shared" si="4"/>
        <v>-60</v>
      </c>
      <c r="AA9" s="29">
        <v>250</v>
      </c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1" t="s">
        <v>43</v>
      </c>
      <c r="B10" s="31">
        <v>43621</v>
      </c>
      <c r="C10" s="5" t="s">
        <v>57</v>
      </c>
      <c r="D10" s="6" t="s">
        <v>58</v>
      </c>
      <c r="E10" s="4" t="s">
        <v>59</v>
      </c>
      <c r="F10" s="5">
        <v>77</v>
      </c>
      <c r="G10" s="17">
        <f t="shared" si="8"/>
        <v>454</v>
      </c>
      <c r="H10" s="11">
        <f>ROUND(PRODUCT(G10/7),0)</f>
        <v>65</v>
      </c>
      <c r="I10" s="11">
        <f>ROUND(PRODUCT(G10/COUNT(F4:F10)),0)</f>
        <v>65</v>
      </c>
      <c r="J10" s="43">
        <v>0.20624999999999999</v>
      </c>
      <c r="K10" s="21">
        <f t="shared" si="5"/>
        <v>1.3145833333333332</v>
      </c>
      <c r="L10" s="44">
        <f t="shared" si="0"/>
        <v>15.6</v>
      </c>
      <c r="M10" s="46">
        <v>31.1</v>
      </c>
      <c r="N10" s="43">
        <v>0.32291666666666669</v>
      </c>
      <c r="O10" s="21">
        <f t="shared" si="6"/>
        <v>2.15625</v>
      </c>
      <c r="P10" s="44">
        <f t="shared" si="1"/>
        <v>9.9</v>
      </c>
      <c r="Q10" s="21">
        <f t="shared" si="2"/>
        <v>0.1166666666666667</v>
      </c>
      <c r="R10" s="21">
        <f t="shared" si="9"/>
        <v>0.84166666666666667</v>
      </c>
      <c r="S10" s="29">
        <v>170</v>
      </c>
      <c r="T10" s="29">
        <v>180</v>
      </c>
      <c r="U10" s="18">
        <f t="shared" si="10"/>
        <v>10</v>
      </c>
      <c r="V10" s="29"/>
      <c r="W10" s="18">
        <f t="shared" si="7"/>
        <v>0</v>
      </c>
      <c r="X10" s="11">
        <f t="shared" si="3"/>
        <v>-10</v>
      </c>
      <c r="Y10" s="18">
        <f t="shared" si="11"/>
        <v>290</v>
      </c>
      <c r="Z10" s="18">
        <f t="shared" si="4"/>
        <v>10</v>
      </c>
      <c r="AA10" s="11">
        <v>215</v>
      </c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0" t="s">
        <v>44</v>
      </c>
      <c r="B11" s="31">
        <v>43622</v>
      </c>
      <c r="C11" s="5" t="s">
        <v>59</v>
      </c>
      <c r="D11" s="6" t="s">
        <v>60</v>
      </c>
      <c r="E11" s="4" t="s">
        <v>61</v>
      </c>
      <c r="F11" s="5">
        <v>80</v>
      </c>
      <c r="G11" s="17">
        <f t="shared" si="8"/>
        <v>534</v>
      </c>
      <c r="H11" s="11">
        <f>ROUND(PRODUCT(G11/8),0)</f>
        <v>67</v>
      </c>
      <c r="I11" s="11">
        <f>ROUND(PRODUCT(G11/COUNT(F4:F11)),0)</f>
        <v>67</v>
      </c>
      <c r="J11" s="43">
        <v>0.22916666666666666</v>
      </c>
      <c r="K11" s="21">
        <f t="shared" si="5"/>
        <v>1.54375</v>
      </c>
      <c r="L11" s="44">
        <f t="shared" si="0"/>
        <v>14.5</v>
      </c>
      <c r="M11" s="46">
        <v>43.3</v>
      </c>
      <c r="N11" s="43">
        <v>0.35416666666666669</v>
      </c>
      <c r="O11" s="21">
        <f t="shared" si="6"/>
        <v>2.5104166666666665</v>
      </c>
      <c r="P11" s="44">
        <f t="shared" si="1"/>
        <v>9.4</v>
      </c>
      <c r="Q11" s="21">
        <f t="shared" si="2"/>
        <v>0.12500000000000003</v>
      </c>
      <c r="R11" s="21">
        <f t="shared" si="9"/>
        <v>0.96666666666666667</v>
      </c>
      <c r="S11" s="29">
        <v>180</v>
      </c>
      <c r="T11" s="29">
        <v>200</v>
      </c>
      <c r="U11" s="18">
        <f t="shared" si="10"/>
        <v>20</v>
      </c>
      <c r="V11" s="29"/>
      <c r="W11" s="18">
        <f t="shared" si="7"/>
        <v>0</v>
      </c>
      <c r="X11" s="11">
        <f t="shared" si="3"/>
        <v>-20</v>
      </c>
      <c r="Y11" s="18">
        <f t="shared" si="11"/>
        <v>270</v>
      </c>
      <c r="Z11" s="18">
        <f t="shared" si="4"/>
        <v>20</v>
      </c>
      <c r="AA11" s="29">
        <v>230</v>
      </c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40" t="s">
        <v>45</v>
      </c>
      <c r="B12" s="31">
        <v>43623</v>
      </c>
      <c r="C12" s="5" t="s">
        <v>61</v>
      </c>
      <c r="D12" s="6" t="s">
        <v>62</v>
      </c>
      <c r="E12" s="4" t="s">
        <v>63</v>
      </c>
      <c r="F12" s="5">
        <v>108</v>
      </c>
      <c r="G12" s="17">
        <f t="shared" si="8"/>
        <v>642</v>
      </c>
      <c r="H12" s="11">
        <f>ROUND(PRODUCT(G12/9),0)</f>
        <v>71</v>
      </c>
      <c r="I12" s="11">
        <f>ROUND(PRODUCT(G12/COUNT(F4:F12)),0)</f>
        <v>71</v>
      </c>
      <c r="J12" s="43">
        <v>0.26666666666666666</v>
      </c>
      <c r="K12" s="21">
        <f t="shared" si="5"/>
        <v>1.8104166666666666</v>
      </c>
      <c r="L12" s="44">
        <f t="shared" si="0"/>
        <v>16.899999999999999</v>
      </c>
      <c r="M12" s="46">
        <v>43.3</v>
      </c>
      <c r="N12" s="43">
        <v>0.41666666666666669</v>
      </c>
      <c r="O12" s="21">
        <f t="shared" si="6"/>
        <v>2.927083333333333</v>
      </c>
      <c r="P12" s="44">
        <f t="shared" si="1"/>
        <v>10.8</v>
      </c>
      <c r="Q12" s="21">
        <f t="shared" si="2"/>
        <v>0.15000000000000002</v>
      </c>
      <c r="R12" s="21">
        <f t="shared" si="9"/>
        <v>1.1166666666666667</v>
      </c>
      <c r="S12" s="29">
        <v>200</v>
      </c>
      <c r="T12" s="29">
        <v>350</v>
      </c>
      <c r="U12" s="18">
        <f t="shared" si="10"/>
        <v>150</v>
      </c>
      <c r="V12" s="29"/>
      <c r="W12" s="18">
        <f t="shared" si="7"/>
        <v>0</v>
      </c>
      <c r="X12" s="11">
        <f t="shared" si="3"/>
        <v>-150</v>
      </c>
      <c r="Y12" s="18">
        <f t="shared" si="11"/>
        <v>120</v>
      </c>
      <c r="Z12" s="18">
        <f t="shared" si="4"/>
        <v>150</v>
      </c>
      <c r="AA12" s="11">
        <v>400</v>
      </c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40" t="s">
        <v>5</v>
      </c>
      <c r="B13" s="31">
        <v>43624</v>
      </c>
      <c r="C13" s="5" t="s">
        <v>63</v>
      </c>
      <c r="D13" s="48" t="s">
        <v>67</v>
      </c>
      <c r="E13" s="4" t="s">
        <v>64</v>
      </c>
      <c r="F13" s="5">
        <v>7</v>
      </c>
      <c r="G13" s="17">
        <f t="shared" si="8"/>
        <v>649</v>
      </c>
      <c r="H13" s="11">
        <f>ROUND(PRODUCT(G13/10),0)</f>
        <v>65</v>
      </c>
      <c r="I13" s="11">
        <f>ROUND(PRODUCT(G13/COUNT(F4:F13)),0)</f>
        <v>65</v>
      </c>
      <c r="J13" s="43">
        <v>3.888888888888889E-2</v>
      </c>
      <c r="K13" s="21">
        <f t="shared" si="5"/>
        <v>1.8493055555555555</v>
      </c>
      <c r="L13" s="44">
        <f t="shared" si="0"/>
        <v>7.5</v>
      </c>
      <c r="M13" s="46">
        <v>34.1</v>
      </c>
      <c r="N13" s="43">
        <v>0.16666666666666666</v>
      </c>
      <c r="O13" s="21">
        <f t="shared" si="6"/>
        <v>3.0937499999999996</v>
      </c>
      <c r="P13" s="44">
        <f t="shared" si="1"/>
        <v>1.8</v>
      </c>
      <c r="Q13" s="21">
        <f t="shared" si="2"/>
        <v>0.12777777777777777</v>
      </c>
      <c r="R13" s="21">
        <f t="shared" si="9"/>
        <v>1.2444444444444445</v>
      </c>
      <c r="S13" s="29">
        <v>1200</v>
      </c>
      <c r="T13" s="29">
        <v>1200</v>
      </c>
      <c r="U13" s="18">
        <f t="shared" si="10"/>
        <v>0</v>
      </c>
      <c r="V13" s="29"/>
      <c r="W13" s="18">
        <f t="shared" si="7"/>
        <v>0</v>
      </c>
      <c r="X13" s="11">
        <f t="shared" si="3"/>
        <v>0</v>
      </c>
      <c r="Y13" s="18">
        <f t="shared" si="11"/>
        <v>120</v>
      </c>
      <c r="Z13" s="18">
        <f t="shared" si="4"/>
        <v>0</v>
      </c>
      <c r="AA13" s="29">
        <v>1276</v>
      </c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40" t="s">
        <v>7</v>
      </c>
      <c r="B14" s="31">
        <v>43625</v>
      </c>
      <c r="C14" s="5" t="s">
        <v>64</v>
      </c>
      <c r="D14" s="6" t="s">
        <v>65</v>
      </c>
      <c r="E14" s="4" t="s">
        <v>63</v>
      </c>
      <c r="F14" s="5">
        <v>44</v>
      </c>
      <c r="G14" s="17">
        <f t="shared" si="8"/>
        <v>693</v>
      </c>
      <c r="H14" s="11">
        <f>ROUND(PRODUCT(G14/11),0)</f>
        <v>63</v>
      </c>
      <c r="I14" s="11">
        <f>ROUND(PRODUCT(G14/COUNT(F4:F14)),0)</f>
        <v>63</v>
      </c>
      <c r="J14" s="43">
        <v>8.7499999999999994E-2</v>
      </c>
      <c r="K14" s="21">
        <f t="shared" si="5"/>
        <v>1.9368055555555554</v>
      </c>
      <c r="L14" s="44">
        <f t="shared" si="0"/>
        <v>21</v>
      </c>
      <c r="M14" s="46">
        <v>53.3</v>
      </c>
      <c r="N14" s="43">
        <v>0.10416666666666667</v>
      </c>
      <c r="O14" s="21">
        <f t="shared" si="6"/>
        <v>3.1979166666666661</v>
      </c>
      <c r="P14" s="44">
        <f t="shared" si="1"/>
        <v>17.600000000000001</v>
      </c>
      <c r="Q14" s="21">
        <f t="shared" si="2"/>
        <v>1.6666666666666677E-2</v>
      </c>
      <c r="R14" s="21">
        <f t="shared" si="9"/>
        <v>1.2611111111111111</v>
      </c>
      <c r="S14" s="29">
        <v>1200</v>
      </c>
      <c r="T14" s="29">
        <v>350</v>
      </c>
      <c r="U14" s="18">
        <f t="shared" si="10"/>
        <v>-850</v>
      </c>
      <c r="V14" s="29"/>
      <c r="W14" s="18">
        <f t="shared" si="7"/>
        <v>0</v>
      </c>
      <c r="X14" s="11">
        <f t="shared" si="3"/>
        <v>850</v>
      </c>
      <c r="Y14" s="18">
        <f t="shared" si="11"/>
        <v>970</v>
      </c>
      <c r="Z14" s="18">
        <f t="shared" si="4"/>
        <v>-850</v>
      </c>
      <c r="AA14" s="29">
        <v>1200</v>
      </c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56" t="s">
        <v>6</v>
      </c>
      <c r="B15" s="56"/>
      <c r="C15" s="56"/>
      <c r="D15" s="56"/>
      <c r="E15" s="56"/>
      <c r="F15" s="32">
        <v>693</v>
      </c>
      <c r="G15" s="22">
        <f>SUM(G14)</f>
        <v>693</v>
      </c>
      <c r="H15" s="22">
        <f>SUM(H14)</f>
        <v>63</v>
      </c>
      <c r="I15" s="22">
        <f>SUM(I14)</f>
        <v>63</v>
      </c>
      <c r="J15" s="23">
        <f>SUM(J4:J14)</f>
        <v>1.9368055555555554</v>
      </c>
      <c r="K15" s="36">
        <f>F15/SUM(HOUR(J15)+(ROUNDDOWN(J15,0)*24),PRODUCT(MINUTE(J15)/60))</f>
        <v>14.908569379705988</v>
      </c>
      <c r="L15" s="39">
        <f>SUM(L4:L14)/COUNT(F4:F14)</f>
        <v>14.518181818181818</v>
      </c>
      <c r="M15" s="47">
        <f>PRODUCT(SUM(M4:M14),1/COUNT(M4:M14))</f>
        <v>48.009090909090922</v>
      </c>
      <c r="N15" s="23">
        <f>SUM(N4:N14)</f>
        <v>3.1979166666666661</v>
      </c>
      <c r="O15" s="36">
        <f>F15/SUM(HOUR(N15)+(ROUNDDOWN(N15,0)*24),PRODUCT(MINUTE(N15)/60))</f>
        <v>9.0293159609120526</v>
      </c>
      <c r="P15" s="39">
        <f>SUM(P4:P14)/COUNT(F4:F14)</f>
        <v>9.3090909090909069</v>
      </c>
      <c r="Q15" s="23">
        <f>SUM(Q4:Q14)</f>
        <v>1.2611111111111111</v>
      </c>
      <c r="R15" s="22"/>
      <c r="S15" s="22">
        <f>ROUND(SUM(S4:S14)/COUNT(S4:S14),0)</f>
        <v>514</v>
      </c>
      <c r="T15" s="22">
        <f>ROUND(SUM(T4:T14)/COUNT(T4:T14),0)</f>
        <v>425</v>
      </c>
      <c r="U15" s="24">
        <f>SUM(U4:U14)</f>
        <v>-970</v>
      </c>
      <c r="V15" s="22" t="e">
        <f>ROUND(SUM(V4:V14)/COUNT(V4:V14),0)</f>
        <v>#DIV/0!</v>
      </c>
      <c r="W15" s="22">
        <f>SUM(W14)</f>
        <v>0</v>
      </c>
      <c r="X15" s="22" t="e">
        <f>ROUND(SUM(X4:X14)/COUNT(V4:V14),0)</f>
        <v>#DIV/0!</v>
      </c>
      <c r="Y15" s="22">
        <f>SUM(Y14)</f>
        <v>970</v>
      </c>
      <c r="Z15" s="24">
        <f>SUM(Z4:Z14)</f>
        <v>-970</v>
      </c>
      <c r="AA15" s="22">
        <f>ROUND(SUM(AA4:AA14)/COUNT(AA4:AA14),0)</f>
        <v>625</v>
      </c>
      <c r="AB15" s="35" t="e">
        <f t="shared" ref="AB15:AG15" si="13">SUM(AB4:AB14)/COUNT(AB4:AB14)</f>
        <v>#DIV/0!</v>
      </c>
      <c r="AC15" s="35" t="e">
        <f t="shared" si="13"/>
        <v>#DIV/0!</v>
      </c>
      <c r="AD15" s="35" t="e">
        <f t="shared" si="13"/>
        <v>#DIV/0!</v>
      </c>
      <c r="AE15" s="35" t="e">
        <f t="shared" si="13"/>
        <v>#DIV/0!</v>
      </c>
      <c r="AF15" s="35" t="e">
        <f t="shared" si="13"/>
        <v>#DIV/0!</v>
      </c>
      <c r="AG15" s="35" t="e">
        <f t="shared" si="13"/>
        <v>#DIV/0!</v>
      </c>
      <c r="AH15" s="35" t="e">
        <f>SUM(AH4:AH14)/COUNT(AG4:AG14)</f>
        <v>#DIV/0!</v>
      </c>
    </row>
    <row r="16" spans="1:34" ht="13">
      <c r="Q16" s="11"/>
      <c r="R16" s="11"/>
      <c r="S16" s="11"/>
      <c r="W16" s="18"/>
      <c r="Y16" s="18"/>
    </row>
    <row r="17" spans="14:27" ht="13">
      <c r="O17" s="11"/>
      <c r="P17" s="11"/>
      <c r="Q17" s="11"/>
      <c r="R17" s="33"/>
      <c r="S17" s="11"/>
      <c r="T17" s="11"/>
      <c r="U17" s="11"/>
      <c r="V17" s="11"/>
      <c r="W17" s="18"/>
      <c r="X17" s="11"/>
      <c r="Y17" s="18"/>
      <c r="Z17" s="11"/>
      <c r="AA17" s="11"/>
    </row>
    <row r="18" spans="14:27" ht="13">
      <c r="N18" s="38"/>
      <c r="O18" s="11"/>
      <c r="P18" s="11"/>
      <c r="Q18" s="37"/>
      <c r="R18" s="37"/>
      <c r="S18" s="11"/>
      <c r="T18" s="11"/>
      <c r="U18" s="11"/>
      <c r="V18" s="11"/>
      <c r="W18" s="11"/>
      <c r="X18" s="11"/>
      <c r="Y18" s="11"/>
      <c r="Z18" s="11"/>
      <c r="AA18" s="11"/>
    </row>
    <row r="19" spans="14:27" ht="13">
      <c r="O19" s="11"/>
      <c r="P19" s="11"/>
      <c r="Q19" s="37"/>
      <c r="R19" s="37"/>
      <c r="S19" s="11"/>
      <c r="T19" s="11"/>
      <c r="U19" s="11"/>
      <c r="V19" s="11"/>
      <c r="W19" s="11"/>
      <c r="X19" s="11"/>
      <c r="Y19" s="11"/>
      <c r="Z19" s="11"/>
      <c r="AA19" s="11"/>
    </row>
    <row r="20" spans="14:27" ht="13">
      <c r="O20" s="11"/>
      <c r="P20" s="11"/>
      <c r="Q20" s="11"/>
      <c r="R20" s="37"/>
      <c r="S20" s="11"/>
      <c r="T20" s="11"/>
      <c r="U20" s="11"/>
      <c r="V20" s="11"/>
      <c r="W20" s="11"/>
      <c r="X20" s="11"/>
      <c r="Y20" s="11"/>
      <c r="Z20" s="11"/>
      <c r="AA20" s="11"/>
    </row>
    <row r="21" spans="14:27"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</sheetData>
  <mergeCells count="4">
    <mergeCell ref="A1:F1"/>
    <mergeCell ref="A2:F2"/>
    <mergeCell ref="G1:AH1"/>
    <mergeCell ref="A15:E1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2D11-5B8F-453C-A32A-B9BEB0098A4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E583-5695-412D-ABCE-F36C31DC03C3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2025-11-12T20:18:08Z</dcterms:modified>
</cp:coreProperties>
</file>