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FA50D648-6DE8-415C-B79F-6F621E7D3E09}" xr6:coauthVersionLast="47" xr6:coauthVersionMax="47" xr10:uidLastSave="{00000000-0000-0000-0000-000000000000}"/>
  <bookViews>
    <workbookView xWindow="-110" yWindow="-110" windowWidth="19420" windowHeight="10420" xr2:uid="{4A30CAAB-1F17-40BC-B305-098AA89DCC3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P4" i="1"/>
  <c r="P28" i="1"/>
  <c r="Q4" i="1"/>
  <c r="R4" i="1"/>
  <c r="R5" i="1"/>
  <c r="R6" i="1"/>
  <c r="U4" i="1"/>
  <c r="W4" i="1"/>
  <c r="X4" i="1"/>
  <c r="Z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AH4" i="1"/>
  <c r="AH28" i="1"/>
  <c r="G5" i="1"/>
  <c r="H5" i="1"/>
  <c r="K5" i="1"/>
  <c r="L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P5" i="1"/>
  <c r="Q5" i="1"/>
  <c r="U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X5" i="1"/>
  <c r="Z5" i="1"/>
  <c r="AH5" i="1"/>
  <c r="K6" i="1"/>
  <c r="L6" i="1"/>
  <c r="P6" i="1"/>
  <c r="Q6" i="1"/>
  <c r="U6" i="1"/>
  <c r="U28" i="1"/>
  <c r="X6" i="1"/>
  <c r="Z6" i="1"/>
  <c r="AH6" i="1"/>
  <c r="K7" i="1"/>
  <c r="L7" i="1"/>
  <c r="P7" i="1"/>
  <c r="Q7" i="1"/>
  <c r="U7" i="1"/>
  <c r="X7" i="1"/>
  <c r="Z7" i="1"/>
  <c r="AH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L8" i="1"/>
  <c r="P8" i="1"/>
  <c r="Q8" i="1"/>
  <c r="U8" i="1"/>
  <c r="X8" i="1"/>
  <c r="Z8" i="1"/>
  <c r="AH8" i="1"/>
  <c r="L9" i="1"/>
  <c r="L28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F28" i="1"/>
  <c r="J28" i="1"/>
  <c r="K28" i="1"/>
  <c r="M28" i="1"/>
  <c r="N28" i="1"/>
  <c r="O28" i="1"/>
  <c r="S28" i="1"/>
  <c r="T28" i="1"/>
  <c r="V28" i="1"/>
  <c r="AA28" i="1"/>
  <c r="AB28" i="1"/>
  <c r="AC28" i="1"/>
  <c r="AD28" i="1"/>
  <c r="AE28" i="1"/>
  <c r="AF28" i="1"/>
  <c r="AG2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Z28" i="1"/>
  <c r="Q28" i="1"/>
  <c r="I4" i="1"/>
  <c r="G6" i="1"/>
  <c r="X28" i="1"/>
  <c r="I5" i="1"/>
  <c r="I6" i="1"/>
  <c r="G7" i="1"/>
  <c r="H6" i="1"/>
  <c r="I7" i="1"/>
  <c r="G8" i="1"/>
  <c r="H7" i="1"/>
  <c r="G9" i="1"/>
  <c r="H8" i="1"/>
  <c r="I8" i="1"/>
  <c r="G10" i="1"/>
  <c r="H9" i="1"/>
  <c r="I9" i="1"/>
  <c r="G11" i="1"/>
  <c r="H10" i="1"/>
  <c r="I10" i="1"/>
  <c r="G12" i="1"/>
  <c r="H11" i="1"/>
  <c r="I11" i="1"/>
  <c r="H12" i="1"/>
  <c r="I12" i="1"/>
  <c r="G13" i="1"/>
  <c r="H13" i="1"/>
  <c r="I13" i="1"/>
  <c r="G14" i="1"/>
  <c r="I14" i="1"/>
  <c r="H14" i="1"/>
  <c r="G15" i="1"/>
  <c r="H15" i="1"/>
  <c r="I15" i="1"/>
  <c r="G16" i="1"/>
  <c r="I16" i="1"/>
  <c r="G17" i="1"/>
  <c r="H16" i="1"/>
  <c r="G18" i="1"/>
  <c r="H17" i="1"/>
  <c r="I17" i="1"/>
  <c r="G19" i="1"/>
  <c r="H18" i="1"/>
  <c r="I18" i="1"/>
  <c r="G20" i="1"/>
  <c r="H19" i="1"/>
  <c r="I19" i="1"/>
  <c r="H20" i="1"/>
  <c r="I20" i="1"/>
  <c r="G21" i="1"/>
  <c r="H21" i="1"/>
  <c r="I21" i="1"/>
  <c r="G22" i="1"/>
  <c r="I22" i="1"/>
  <c r="H22" i="1"/>
  <c r="G23" i="1"/>
  <c r="H23" i="1"/>
  <c r="I23" i="1"/>
  <c r="G24" i="1"/>
  <c r="I24" i="1"/>
  <c r="G25" i="1"/>
  <c r="H24" i="1"/>
  <c r="G26" i="1"/>
  <c r="H25" i="1"/>
  <c r="I25" i="1"/>
  <c r="G27" i="1"/>
  <c r="H26" i="1"/>
  <c r="I26" i="1"/>
  <c r="G28" i="1"/>
  <c r="H27" i="1"/>
  <c r="H28" i="1"/>
  <c r="I27" i="1"/>
  <c r="I28" i="1"/>
</calcChain>
</file>

<file path=xl/sharedStrings.xml><?xml version="1.0" encoding="utf-8"?>
<sst xmlns="http://schemas.openxmlformats.org/spreadsheetml/2006/main" count="95" uniqueCount="83">
  <si>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</si>
  <si>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</si>
  <si>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</si>
  <si>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</si>
  <si>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</si>
  <si>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</si>
  <si>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</si>
  <si>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</si>
  <si>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</si>
  <si>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</si>
  <si>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</si>
  <si>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</si>
  <si>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</si>
  <si>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</si>
  <si>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</si>
  <si>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</si>
  <si>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</si>
  <si>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</si>
  <si>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</si>
  <si>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</si>
  <si>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</si>
  <si>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</si>
  <si>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</si>
  <si>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</si>
  <si>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</si>
  <si>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</si>
  <si>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</si>
  <si>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</si>
  <si>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</si>
  <si>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</si>
  <si>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</si>
  <si>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</si>
  <si>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</si>
  <si>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</si>
  <si>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</si>
  <si>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</si>
  <si>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</si>
  <si>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</si>
  <si>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</si>
  <si>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</si>
  <si>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</si>
  <si>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</si>
  <si>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</si>
  <si>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</si>
  <si>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</si>
  <si>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</si>
  <si>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</si>
  <si>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</si>
  <si>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</si>
  <si>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</si>
  <si>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</si>
  <si>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</si>
  <si>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</si>
  <si>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</si>
  <si>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</si>
  <si>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</si>
  <si>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</si>
  <si>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</si>
  <si>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</si>
  <si>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r>
      <t>Statistik</t>
    </r>
    <r>
      <rPr>
        <b/>
        <sz val="20"/>
        <rFont val="Arial"/>
        <family val="2"/>
      </rPr>
      <t xml:space="preserve"> Malé - Colombo - Mumbai - Dschidda - Beirut (6.-29.1.2020)</t>
    </r>
  </si>
  <si>
    <t>Seetag</t>
  </si>
  <si>
    <t>Dschidda</t>
  </si>
  <si>
    <t>Shumaisy</t>
  </si>
  <si>
    <t>Al Maqrah</t>
  </si>
  <si>
    <t>Al Hasasinah</t>
  </si>
  <si>
    <t>Al Hada (2000 m)</t>
  </si>
  <si>
    <t>Taif</t>
  </si>
  <si>
    <t>Az Zaymah</t>
  </si>
  <si>
    <t>Al Jumum</t>
  </si>
  <si>
    <t>Asfan - Khulais</t>
  </si>
  <si>
    <t>Thuwal</t>
  </si>
  <si>
    <r>
      <t>Malediven:</t>
    </r>
    <r>
      <rPr>
        <sz val="10"/>
        <rFont val="Arial"/>
        <family val="2"/>
      </rPr>
      <t> Himmafushi</t>
    </r>
  </si>
  <si>
    <r>
      <t>Sri Lanka:</t>
    </r>
    <r>
      <rPr>
        <sz val="10"/>
        <rFont val="Arial"/>
        <family val="2"/>
      </rPr>
      <t> Colombo</t>
    </r>
  </si>
  <si>
    <r>
      <t>Malediven:</t>
    </r>
    <r>
      <rPr>
        <sz val="10"/>
        <rFont val="Arial"/>
        <family val="2"/>
      </rPr>
      <t> Malé &amp; Thilafushi &amp; Villingili</t>
    </r>
  </si>
  <si>
    <r>
      <t>Saudi-Arabien:</t>
    </r>
    <r>
      <rPr>
        <sz val="10"/>
        <rFont val="Arial"/>
        <family val="2"/>
      </rPr>
      <t> Dschidda</t>
    </r>
  </si>
  <si>
    <r>
      <t>Libanon:</t>
    </r>
    <r>
      <rPr>
        <sz val="10"/>
        <rFont val="Arial"/>
        <family val="2"/>
      </rPr>
      <t> Beirut</t>
    </r>
  </si>
  <si>
    <r>
      <rPr>
        <b/>
        <sz val="10"/>
        <rFont val="Arial"/>
        <family val="2"/>
      </rPr>
      <t>Malediven:</t>
    </r>
    <r>
      <rPr>
        <sz val="10"/>
        <rFont val="Arial"/>
        <family val="2"/>
      </rPr>
      <t> Himmafushi</t>
    </r>
  </si>
  <si>
    <r>
      <rPr>
        <b/>
        <sz val="10"/>
        <rFont val="Arial"/>
        <family val="2"/>
      </rPr>
      <t xml:space="preserve">Malediven: </t>
    </r>
    <r>
      <rPr>
        <sz val="10"/>
        <rFont val="Arial"/>
        <family val="2"/>
      </rPr>
      <t>Hulhumalé</t>
    </r>
  </si>
  <si>
    <r>
      <t>Indien:</t>
    </r>
    <r>
      <rPr>
        <sz val="10"/>
        <rFont val="Arial"/>
        <family val="2"/>
      </rPr>
      <t> Vasco da Gama (Goa)</t>
    </r>
  </si>
  <si>
    <r>
      <rPr>
        <b/>
        <sz val="10"/>
        <rFont val="Arial"/>
        <family val="2"/>
      </rPr>
      <t>Indien: </t>
    </r>
    <r>
      <rPr>
        <sz val="10"/>
        <rFont val="Arial"/>
        <family val="2"/>
      </rPr>
      <t>Mumbai (Maharashtra)</t>
    </r>
  </si>
  <si>
    <r>
      <rPr>
        <b/>
        <sz val="10"/>
        <rFont val="Arial"/>
        <family val="2"/>
      </rPr>
      <t>Indien: </t>
    </r>
    <r>
      <rPr>
        <sz val="10"/>
        <rFont val="Arial"/>
        <family val="2"/>
      </rPr>
      <t>Mangaluru (Karnataka)</t>
    </r>
  </si>
  <si>
    <r>
      <rPr>
        <b/>
        <sz val="10"/>
        <rFont val="Arial"/>
        <family val="2"/>
      </rPr>
      <t>Indien: </t>
    </r>
    <r>
      <rPr>
        <sz val="10"/>
        <rFont val="Arial"/>
        <family val="2"/>
      </rPr>
      <t>Kochi (Kerala)</t>
    </r>
  </si>
  <si>
    <t xml:space="preserve">Malé - Colombo - Mumbai - Dschidda - Beirut (6.-29.1.2020)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</si>
</sst>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8F2B-D900-4D15-BD99-E338B586CB25}">
  <sheetPr codeName="Tabelle1"/>
  <dimension ref="A1:AH3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6" customWidth="1"/>
    <col min="22" max="22" width="4.81640625" customWidth="1"/>
    <col min="23" max="23" width="6.26953125" customWidth="1"/>
    <col min="24" max="24" width="5.81640625" customWidth="1"/>
    <col min="25" max="26" width="6.179687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82</v>
      </c>
      <c r="B1" s="51"/>
      <c r="C1" s="51"/>
      <c r="D1" s="51"/>
      <c r="E1" s="51"/>
      <c r="F1" s="52"/>
      <c r="G1" s="54" t="s">
        <v>59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7" t="s">
        <v>50</v>
      </c>
      <c r="B4" s="32">
        <v>43867</v>
      </c>
      <c r="C4" s="5"/>
      <c r="D4" s="49" t="s">
        <v>71</v>
      </c>
      <c r="E4" s="4"/>
      <c r="F4" s="5">
        <v>6</v>
      </c>
      <c r="G4" s="13">
        <f>SUM(F4)</f>
        <v>6</v>
      </c>
      <c r="H4" s="14">
        <f>ROUND(PRODUCT(G4/1),0)</f>
        <v>6</v>
      </c>
      <c r="I4" s="14">
        <f>ROUND(PRODUCT(G4/COUNT(F4:F4)),0)</f>
        <v>6</v>
      </c>
      <c r="J4" s="40">
        <v>2.0833333333333332E-2</v>
      </c>
      <c r="K4" s="20">
        <f>SUM(J4)</f>
        <v>2.0833333333333332E-2</v>
      </c>
      <c r="L4" s="45">
        <f t="shared" ref="L4:L27" si="0">IF(F4=0,0,ROUND(PRODUCT(F4/SUM(HOUR(J4),PRODUCT(MINUTE(J4)/60))),1))</f>
        <v>12</v>
      </c>
      <c r="M4" s="35">
        <v>14.3</v>
      </c>
      <c r="N4" s="40">
        <v>4.1666666666666664E-2</v>
      </c>
      <c r="O4" s="20">
        <f>SUM(N4)</f>
        <v>4.1666666666666664E-2</v>
      </c>
      <c r="P4" s="45">
        <f t="shared" ref="P4:P27" si="1">IF(F4=0,0,ROUND(PRODUCT(F4/SUM(HOUR(N4),PRODUCT(MINUTE(N4)/60))),1))</f>
        <v>6</v>
      </c>
      <c r="Q4" s="20">
        <f t="shared" ref="Q4:Q27" si="2">SUM(N4,-J4)</f>
        <v>2.0833333333333332E-2</v>
      </c>
      <c r="R4" s="20">
        <f>SUM(Q4)</f>
        <v>2.0833333333333332E-2</v>
      </c>
      <c r="S4" s="14">
        <v>1</v>
      </c>
      <c r="T4" s="11">
        <v>1</v>
      </c>
      <c r="U4" s="15">
        <f>SUM(-S4,T4)</f>
        <v>0</v>
      </c>
      <c r="V4" s="14"/>
      <c r="W4" s="15">
        <f>SUM(V4)</f>
        <v>0</v>
      </c>
      <c r="X4" s="14">
        <f t="shared" ref="X4:X27" si="3">SUM(S4,-T4,V4)</f>
        <v>0</v>
      </c>
      <c r="Y4" s="15">
        <f>SUM(X4)</f>
        <v>0</v>
      </c>
      <c r="Z4" s="15">
        <f t="shared" ref="Z4:Z27" si="4">SUM(V4,-X4)</f>
        <v>0</v>
      </c>
      <c r="AA4" s="14">
        <v>1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7" t="s">
        <v>51</v>
      </c>
      <c r="B5" s="32">
        <v>43868</v>
      </c>
      <c r="C5" s="5"/>
      <c r="D5" s="6" t="s">
        <v>76</v>
      </c>
      <c r="E5" s="4"/>
      <c r="F5" s="5">
        <v>12</v>
      </c>
      <c r="G5" s="17">
        <f>SUM(G4,F5)</f>
        <v>18</v>
      </c>
      <c r="H5" s="11">
        <f>ROUND(PRODUCT(G5/2),0)</f>
        <v>9</v>
      </c>
      <c r="I5" s="11">
        <f>ROUND(PRODUCT(G5/COUNT(F4:F5)),0)</f>
        <v>9</v>
      </c>
      <c r="J5" s="41">
        <v>3.6111111111111115E-2</v>
      </c>
      <c r="K5" s="21">
        <f t="shared" ref="K5:K27" si="5">SUM(J5,K4)</f>
        <v>5.694444444444445E-2</v>
      </c>
      <c r="L5" s="45">
        <f t="shared" si="0"/>
        <v>13.8</v>
      </c>
      <c r="M5" s="36">
        <v>18</v>
      </c>
      <c r="N5" s="41">
        <v>5.347222222222222E-2</v>
      </c>
      <c r="O5" s="21">
        <f t="shared" ref="O5:O27" si="6">SUM(N5,O4)</f>
        <v>9.5138888888888884E-2</v>
      </c>
      <c r="P5" s="45">
        <f t="shared" si="1"/>
        <v>9.4</v>
      </c>
      <c r="Q5" s="21">
        <f t="shared" si="2"/>
        <v>1.7361111111111105E-2</v>
      </c>
      <c r="R5" s="21">
        <f>SUM(Q5,R4)</f>
        <v>3.8194444444444434E-2</v>
      </c>
      <c r="S5" s="11">
        <v>1</v>
      </c>
      <c r="T5" s="11">
        <v>1</v>
      </c>
      <c r="U5" s="18">
        <f>SUM(-S5,T5)</f>
        <v>0</v>
      </c>
      <c r="V5" s="29"/>
      <c r="W5" s="18">
        <f t="shared" ref="W5:W27" si="7">SUM(W4,V5)</f>
        <v>0</v>
      </c>
      <c r="X5" s="11">
        <f t="shared" si="3"/>
        <v>0</v>
      </c>
      <c r="Y5" s="18">
        <f>SUM(Y4,X5)</f>
        <v>0</v>
      </c>
      <c r="Z5" s="18">
        <f t="shared" si="4"/>
        <v>0</v>
      </c>
      <c r="AA5" s="11">
        <v>1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7" t="s">
        <v>52</v>
      </c>
      <c r="B6" s="32">
        <v>43869</v>
      </c>
      <c r="C6" s="5"/>
      <c r="D6" s="6" t="s">
        <v>76</v>
      </c>
      <c r="E6" s="4"/>
      <c r="F6" s="5">
        <v>6</v>
      </c>
      <c r="G6" s="17">
        <f t="shared" ref="G6:G27" si="8">SUM(G5,F6)</f>
        <v>24</v>
      </c>
      <c r="H6" s="11">
        <f>ROUND(PRODUCT(G6/3),0)</f>
        <v>8</v>
      </c>
      <c r="I6" s="11">
        <f>ROUND(PRODUCT(G6/COUNT(F4:F6)),0)</f>
        <v>8</v>
      </c>
      <c r="J6" s="41">
        <v>1.5972222222222224E-2</v>
      </c>
      <c r="K6" s="21">
        <f t="shared" si="5"/>
        <v>7.2916666666666671E-2</v>
      </c>
      <c r="L6" s="45">
        <f t="shared" si="0"/>
        <v>15.7</v>
      </c>
      <c r="M6" s="36">
        <v>17.5</v>
      </c>
      <c r="N6" s="41">
        <v>2.2916666666666669E-2</v>
      </c>
      <c r="O6" s="21">
        <f t="shared" si="6"/>
        <v>0.11805555555555555</v>
      </c>
      <c r="P6" s="45">
        <f t="shared" si="1"/>
        <v>10.9</v>
      </c>
      <c r="Q6" s="21">
        <f t="shared" si="2"/>
        <v>6.9444444444444441E-3</v>
      </c>
      <c r="R6" s="21">
        <f t="shared" ref="R6:R27" si="9">SUM(Q6,R5)</f>
        <v>4.5138888888888881E-2</v>
      </c>
      <c r="S6" s="11">
        <v>1</v>
      </c>
      <c r="T6" s="29">
        <v>1</v>
      </c>
      <c r="U6" s="18">
        <f t="shared" ref="U6:U27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27" si="11">SUM(Y5,X6)</f>
        <v>0</v>
      </c>
      <c r="Z6" s="18">
        <f t="shared" si="4"/>
        <v>0</v>
      </c>
      <c r="AA6" s="11">
        <v>1</v>
      </c>
      <c r="AB6" s="11"/>
      <c r="AC6" s="30"/>
      <c r="AD6" s="29"/>
      <c r="AE6" s="30"/>
      <c r="AF6" s="30"/>
      <c r="AG6" s="30"/>
      <c r="AH6" s="19">
        <f t="shared" ref="AH6:AH27" si="12">SUM(AG6,-AF6)</f>
        <v>0</v>
      </c>
    </row>
    <row r="7" spans="1:34" ht="13">
      <c r="A7" s="47" t="s">
        <v>53</v>
      </c>
      <c r="B7" s="32">
        <v>43870</v>
      </c>
      <c r="C7" s="5"/>
      <c r="D7" s="6" t="s">
        <v>77</v>
      </c>
      <c r="E7" s="4"/>
      <c r="F7" s="5">
        <v>10</v>
      </c>
      <c r="G7" s="17">
        <f t="shared" si="8"/>
        <v>34</v>
      </c>
      <c r="H7" s="11">
        <f>ROUND(PRODUCT(G7/4),0)</f>
        <v>9</v>
      </c>
      <c r="I7" s="11">
        <f>ROUND(PRODUCT(G7/COUNT(F4:F7)),0)</f>
        <v>9</v>
      </c>
      <c r="J7" s="41">
        <v>2.5000000000000001E-2</v>
      </c>
      <c r="K7" s="21">
        <f t="shared" si="5"/>
        <v>9.791666666666668E-2</v>
      </c>
      <c r="L7" s="45">
        <f t="shared" si="0"/>
        <v>16.7</v>
      </c>
      <c r="M7" s="37">
        <v>19.3</v>
      </c>
      <c r="N7" s="41">
        <v>3.4722222222222224E-2</v>
      </c>
      <c r="O7" s="21">
        <f t="shared" si="6"/>
        <v>0.15277777777777779</v>
      </c>
      <c r="P7" s="45">
        <f t="shared" si="1"/>
        <v>12</v>
      </c>
      <c r="Q7" s="21">
        <f t="shared" si="2"/>
        <v>9.7222222222222224E-3</v>
      </c>
      <c r="R7" s="21">
        <f t="shared" si="9"/>
        <v>5.4861111111111104E-2</v>
      </c>
      <c r="S7" s="29">
        <v>1</v>
      </c>
      <c r="T7" s="29">
        <v>1</v>
      </c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0</v>
      </c>
      <c r="Z7" s="18">
        <f t="shared" si="4"/>
        <v>0</v>
      </c>
      <c r="AA7" s="29">
        <v>1</v>
      </c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7" t="s">
        <v>54</v>
      </c>
      <c r="B8" s="32">
        <v>43871</v>
      </c>
      <c r="C8" s="5"/>
      <c r="D8" s="6" t="s">
        <v>60</v>
      </c>
      <c r="E8" s="4"/>
      <c r="F8" s="5"/>
      <c r="G8" s="17">
        <f t="shared" si="8"/>
        <v>34</v>
      </c>
      <c r="H8" s="11">
        <f>ROUND(PRODUCT(G8/5),0)</f>
        <v>7</v>
      </c>
      <c r="I8" s="11">
        <f>ROUND(PRODUCT(G8/COUNT(F4:F8)),0)</f>
        <v>9</v>
      </c>
      <c r="J8" s="41"/>
      <c r="K8" s="21">
        <f t="shared" si="5"/>
        <v>9.791666666666668E-2</v>
      </c>
      <c r="L8" s="45">
        <f t="shared" si="0"/>
        <v>0</v>
      </c>
      <c r="M8" s="37"/>
      <c r="N8" s="41"/>
      <c r="O8" s="21">
        <f t="shared" si="6"/>
        <v>0.15277777777777779</v>
      </c>
      <c r="P8" s="45">
        <f t="shared" si="1"/>
        <v>0</v>
      </c>
      <c r="Q8" s="21">
        <f t="shared" si="2"/>
        <v>0</v>
      </c>
      <c r="R8" s="21">
        <f t="shared" si="9"/>
        <v>5.4861111111111104E-2</v>
      </c>
      <c r="S8" s="29"/>
      <c r="T8" s="29"/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0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7" t="s">
        <v>55</v>
      </c>
      <c r="B9" s="32">
        <v>43872</v>
      </c>
      <c r="C9" s="5"/>
      <c r="D9" s="49" t="s">
        <v>72</v>
      </c>
      <c r="E9" s="4"/>
      <c r="F9" s="5">
        <v>18</v>
      </c>
      <c r="G9" s="17">
        <f t="shared" si="8"/>
        <v>52</v>
      </c>
      <c r="H9" s="11">
        <f>ROUND(PRODUCT(G9/6),0)</f>
        <v>9</v>
      </c>
      <c r="I9" s="11">
        <f>ROUND(PRODUCT(G9/COUNT(F4:F9)),0)</f>
        <v>10</v>
      </c>
      <c r="J9" s="41">
        <v>4.5833333333333337E-2</v>
      </c>
      <c r="K9" s="21">
        <f t="shared" si="5"/>
        <v>0.14375000000000002</v>
      </c>
      <c r="L9" s="45">
        <f t="shared" si="0"/>
        <v>16.399999999999999</v>
      </c>
      <c r="M9" s="37">
        <v>23.6</v>
      </c>
      <c r="N9" s="41">
        <v>6.25E-2</v>
      </c>
      <c r="O9" s="21">
        <f t="shared" si="6"/>
        <v>0.21527777777777779</v>
      </c>
      <c r="P9" s="45">
        <f t="shared" si="1"/>
        <v>12</v>
      </c>
      <c r="Q9" s="21">
        <f t="shared" si="2"/>
        <v>1.6666666666666663E-2</v>
      </c>
      <c r="R9" s="21">
        <f t="shared" si="9"/>
        <v>7.1527777777777773E-2</v>
      </c>
      <c r="S9" s="29">
        <v>1</v>
      </c>
      <c r="T9" s="29">
        <v>1</v>
      </c>
      <c r="U9" s="18">
        <f t="shared" si="10"/>
        <v>0</v>
      </c>
      <c r="V9" s="29"/>
      <c r="W9" s="18">
        <f t="shared" si="7"/>
        <v>0</v>
      </c>
      <c r="X9" s="11">
        <f t="shared" si="3"/>
        <v>0</v>
      </c>
      <c r="Y9" s="18">
        <f t="shared" si="11"/>
        <v>0</v>
      </c>
      <c r="Z9" s="18">
        <f t="shared" si="4"/>
        <v>0</v>
      </c>
      <c r="AA9" s="29">
        <v>1</v>
      </c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7" t="s">
        <v>56</v>
      </c>
      <c r="B10" s="32">
        <v>43873</v>
      </c>
      <c r="C10" s="5"/>
      <c r="D10" s="6" t="s">
        <v>60</v>
      </c>
      <c r="E10" s="4"/>
      <c r="F10" s="5"/>
      <c r="G10" s="17">
        <f t="shared" si="8"/>
        <v>52</v>
      </c>
      <c r="H10" s="11">
        <f>ROUND(PRODUCT(G10/7),0)</f>
        <v>7</v>
      </c>
      <c r="I10" s="11">
        <f>ROUND(PRODUCT(G10/COUNT(F4:F10)),0)</f>
        <v>10</v>
      </c>
      <c r="J10" s="41"/>
      <c r="K10" s="21">
        <f t="shared" si="5"/>
        <v>0.14375000000000002</v>
      </c>
      <c r="L10" s="45">
        <f t="shared" si="0"/>
        <v>0</v>
      </c>
      <c r="M10" s="36"/>
      <c r="N10" s="41"/>
      <c r="O10" s="21">
        <f t="shared" si="6"/>
        <v>0.21527777777777779</v>
      </c>
      <c r="P10" s="45">
        <f t="shared" si="1"/>
        <v>0</v>
      </c>
      <c r="Q10" s="21">
        <f t="shared" si="2"/>
        <v>0</v>
      </c>
      <c r="R10" s="21">
        <f t="shared" si="9"/>
        <v>7.1527777777777773E-2</v>
      </c>
      <c r="S10" s="29"/>
      <c r="T10" s="11"/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0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6" t="s">
        <v>57</v>
      </c>
      <c r="B11" s="32">
        <v>43874</v>
      </c>
      <c r="C11" s="5"/>
      <c r="D11" s="49" t="s">
        <v>78</v>
      </c>
      <c r="E11" s="4"/>
      <c r="F11" s="5">
        <v>16</v>
      </c>
      <c r="G11" s="17">
        <f t="shared" si="8"/>
        <v>68</v>
      </c>
      <c r="H11" s="11">
        <f>ROUND(PRODUCT(G11/8),0)</f>
        <v>9</v>
      </c>
      <c r="I11" s="11">
        <f>ROUND(PRODUCT(G11/COUNT(F4:F11)),0)</f>
        <v>11</v>
      </c>
      <c r="J11" s="41">
        <v>4.1666666666666664E-2</v>
      </c>
      <c r="K11" s="21">
        <f t="shared" si="5"/>
        <v>0.18541666666666667</v>
      </c>
      <c r="L11" s="45">
        <f t="shared" si="0"/>
        <v>16</v>
      </c>
      <c r="M11" s="37">
        <v>39.1</v>
      </c>
      <c r="N11" s="41">
        <v>0.20833333333333334</v>
      </c>
      <c r="O11" s="21">
        <f t="shared" si="6"/>
        <v>0.42361111111111116</v>
      </c>
      <c r="P11" s="45">
        <f t="shared" si="1"/>
        <v>3.2</v>
      </c>
      <c r="Q11" s="21">
        <f t="shared" si="2"/>
        <v>0.16666666666666669</v>
      </c>
      <c r="R11" s="21">
        <f t="shared" si="9"/>
        <v>0.23819444444444446</v>
      </c>
      <c r="S11" s="29">
        <v>1</v>
      </c>
      <c r="T11" s="29">
        <v>1</v>
      </c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0</v>
      </c>
      <c r="Z11" s="18">
        <f t="shared" si="4"/>
        <v>0</v>
      </c>
      <c r="AA11" s="29">
        <v>1</v>
      </c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46" t="s">
        <v>58</v>
      </c>
      <c r="B12" s="32">
        <v>43875</v>
      </c>
      <c r="C12" s="5"/>
      <c r="D12" s="6" t="s">
        <v>79</v>
      </c>
      <c r="E12" s="4"/>
      <c r="F12" s="5">
        <v>33</v>
      </c>
      <c r="G12" s="17">
        <f t="shared" si="8"/>
        <v>101</v>
      </c>
      <c r="H12" s="11">
        <f>ROUND(PRODUCT(G12/9),0)</f>
        <v>11</v>
      </c>
      <c r="I12" s="11">
        <f>ROUND(PRODUCT(G12/COUNT(F4:F12)),0)</f>
        <v>14</v>
      </c>
      <c r="J12" s="41">
        <v>8.3333333333333329E-2</v>
      </c>
      <c r="K12" s="21">
        <f t="shared" si="5"/>
        <v>0.26874999999999999</v>
      </c>
      <c r="L12" s="45">
        <f t="shared" si="0"/>
        <v>16.5</v>
      </c>
      <c r="M12" s="36">
        <v>37.799999999999997</v>
      </c>
      <c r="N12" s="41">
        <v>0.20833333333333334</v>
      </c>
      <c r="O12" s="21">
        <f t="shared" si="6"/>
        <v>0.63194444444444453</v>
      </c>
      <c r="P12" s="45">
        <f t="shared" si="1"/>
        <v>6.6</v>
      </c>
      <c r="Q12" s="21">
        <f t="shared" si="2"/>
        <v>0.125</v>
      </c>
      <c r="R12" s="21">
        <f t="shared" si="9"/>
        <v>0.36319444444444449</v>
      </c>
      <c r="S12" s="29">
        <v>1</v>
      </c>
      <c r="T12" s="29">
        <v>1</v>
      </c>
      <c r="U12" s="18">
        <f t="shared" si="10"/>
        <v>0</v>
      </c>
      <c r="V12" s="29"/>
      <c r="W12" s="18">
        <f t="shared" si="7"/>
        <v>0</v>
      </c>
      <c r="X12" s="11">
        <f t="shared" si="3"/>
        <v>0</v>
      </c>
      <c r="Y12" s="18">
        <f t="shared" si="11"/>
        <v>0</v>
      </c>
      <c r="Z12" s="18">
        <f t="shared" si="4"/>
        <v>0</v>
      </c>
      <c r="AA12" s="29">
        <v>1</v>
      </c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43876</v>
      </c>
      <c r="C13" s="5"/>
      <c r="D13" s="6" t="s">
        <v>79</v>
      </c>
      <c r="E13" s="4"/>
      <c r="F13" s="5"/>
      <c r="G13" s="17">
        <f t="shared" si="8"/>
        <v>101</v>
      </c>
      <c r="H13" s="11">
        <f>ROUND(PRODUCT(G13/10),0)</f>
        <v>10</v>
      </c>
      <c r="I13" s="11">
        <f>ROUND(PRODUCT(G13/COUNT(F4:F13)),0)</f>
        <v>14</v>
      </c>
      <c r="J13" s="41"/>
      <c r="K13" s="21">
        <f t="shared" si="5"/>
        <v>0.26874999999999999</v>
      </c>
      <c r="L13" s="45">
        <f t="shared" si="0"/>
        <v>0</v>
      </c>
      <c r="M13" s="37"/>
      <c r="N13" s="41"/>
      <c r="O13" s="21">
        <f t="shared" si="6"/>
        <v>0.63194444444444453</v>
      </c>
      <c r="P13" s="45">
        <f t="shared" si="1"/>
        <v>0</v>
      </c>
      <c r="Q13" s="21">
        <f t="shared" si="2"/>
        <v>0</v>
      </c>
      <c r="R13" s="21">
        <f t="shared" si="9"/>
        <v>0.36319444444444449</v>
      </c>
      <c r="S13" s="29"/>
      <c r="T13" s="29"/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6" t="s">
        <v>7</v>
      </c>
      <c r="B14" s="32">
        <v>43877</v>
      </c>
      <c r="C14" s="5"/>
      <c r="D14" s="6" t="s">
        <v>79</v>
      </c>
      <c r="E14" s="4"/>
      <c r="F14" s="5"/>
      <c r="G14" s="17">
        <f t="shared" si="8"/>
        <v>101</v>
      </c>
      <c r="H14" s="11">
        <f>ROUND(PRODUCT(G14/11),0)</f>
        <v>9</v>
      </c>
      <c r="I14" s="11">
        <f>ROUND(PRODUCT(G14/COUNT(F4:F14)),0)</f>
        <v>14</v>
      </c>
      <c r="J14" s="41"/>
      <c r="K14" s="21">
        <f t="shared" si="5"/>
        <v>0.26874999999999999</v>
      </c>
      <c r="L14" s="45">
        <f t="shared" si="0"/>
        <v>0</v>
      </c>
      <c r="M14" s="37"/>
      <c r="N14" s="41"/>
      <c r="O14" s="21">
        <f t="shared" si="6"/>
        <v>0.63194444444444453</v>
      </c>
      <c r="P14" s="45">
        <f t="shared" si="1"/>
        <v>0</v>
      </c>
      <c r="Q14" s="21">
        <f t="shared" si="2"/>
        <v>0</v>
      </c>
      <c r="R14" s="21">
        <f t="shared" si="9"/>
        <v>0.36319444444444449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0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" t="s">
        <v>35</v>
      </c>
      <c r="B15" s="32">
        <v>43878</v>
      </c>
      <c r="C15" s="5"/>
      <c r="D15" s="6" t="s">
        <v>60</v>
      </c>
      <c r="E15" s="4"/>
      <c r="F15" s="5"/>
      <c r="G15" s="17">
        <f t="shared" si="8"/>
        <v>101</v>
      </c>
      <c r="H15" s="11">
        <f>ROUND(PRODUCT(G15/12),0)</f>
        <v>8</v>
      </c>
      <c r="I15" s="11">
        <f>ROUND(PRODUCT(G15/COUNT(F4:F15)),0)</f>
        <v>14</v>
      </c>
      <c r="J15" s="41"/>
      <c r="K15" s="21">
        <f t="shared" si="5"/>
        <v>0.26874999999999999</v>
      </c>
      <c r="L15" s="45">
        <f t="shared" si="0"/>
        <v>0</v>
      </c>
      <c r="M15" s="36"/>
      <c r="N15" s="41"/>
      <c r="O15" s="21">
        <f t="shared" si="6"/>
        <v>0.63194444444444453</v>
      </c>
      <c r="P15" s="45">
        <f t="shared" si="1"/>
        <v>0</v>
      </c>
      <c r="Q15" s="21">
        <f t="shared" si="2"/>
        <v>0</v>
      </c>
      <c r="R15" s="21">
        <f t="shared" si="9"/>
        <v>0.36319444444444449</v>
      </c>
      <c r="S15" s="11"/>
      <c r="T15" s="11"/>
      <c r="U15" s="18">
        <f t="shared" si="10"/>
        <v>0</v>
      </c>
      <c r="V15" s="29"/>
      <c r="W15" s="18">
        <f t="shared" si="7"/>
        <v>0</v>
      </c>
      <c r="X15" s="11">
        <f t="shared" si="3"/>
        <v>0</v>
      </c>
      <c r="Y15" s="18">
        <f t="shared" si="11"/>
        <v>0</v>
      </c>
      <c r="Z15" s="18">
        <f t="shared" si="4"/>
        <v>0</v>
      </c>
      <c r="AA15" s="11"/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36</v>
      </c>
      <c r="B16" s="32">
        <v>43879</v>
      </c>
      <c r="C16" s="5"/>
      <c r="D16" s="6" t="s">
        <v>80</v>
      </c>
      <c r="E16" s="4"/>
      <c r="F16" s="5">
        <v>31</v>
      </c>
      <c r="G16" s="17">
        <f t="shared" si="8"/>
        <v>132</v>
      </c>
      <c r="H16" s="11">
        <f>ROUND(PRODUCT(G16/13),0)</f>
        <v>10</v>
      </c>
      <c r="I16" s="11">
        <f>ROUND(PRODUCT(G16/COUNT(F4:F16)),0)</f>
        <v>17</v>
      </c>
      <c r="J16" s="41">
        <v>8.3333333333333329E-2</v>
      </c>
      <c r="K16" s="21">
        <f t="shared" si="5"/>
        <v>0.3520833333333333</v>
      </c>
      <c r="L16" s="45">
        <f t="shared" si="0"/>
        <v>15.5</v>
      </c>
      <c r="M16" s="36">
        <v>29.5</v>
      </c>
      <c r="N16" s="41">
        <v>0.16666666666666666</v>
      </c>
      <c r="O16" s="21">
        <f t="shared" si="6"/>
        <v>0.79861111111111116</v>
      </c>
      <c r="P16" s="45">
        <f t="shared" si="1"/>
        <v>7.8</v>
      </c>
      <c r="Q16" s="21">
        <f t="shared" si="2"/>
        <v>8.3333333333333329E-2</v>
      </c>
      <c r="R16" s="21">
        <f t="shared" si="9"/>
        <v>0.4465277777777778</v>
      </c>
      <c r="S16" s="11">
        <v>1</v>
      </c>
      <c r="T16" s="11">
        <v>1</v>
      </c>
      <c r="U16" s="18">
        <f t="shared" si="10"/>
        <v>0</v>
      </c>
      <c r="V16" s="29"/>
      <c r="W16" s="18">
        <f t="shared" si="7"/>
        <v>0</v>
      </c>
      <c r="X16" s="11">
        <f t="shared" si="3"/>
        <v>0</v>
      </c>
      <c r="Y16" s="18">
        <f t="shared" si="11"/>
        <v>0</v>
      </c>
      <c r="Z16" s="18">
        <f t="shared" si="4"/>
        <v>0</v>
      </c>
      <c r="AA16" s="11">
        <v>1</v>
      </c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37</v>
      </c>
      <c r="B17" s="32">
        <v>43880</v>
      </c>
      <c r="C17" s="5"/>
      <c r="D17" s="6" t="s">
        <v>81</v>
      </c>
      <c r="E17" s="4"/>
      <c r="F17" s="5">
        <v>34</v>
      </c>
      <c r="G17" s="17">
        <f t="shared" si="8"/>
        <v>166</v>
      </c>
      <c r="H17" s="11">
        <f>ROUND(PRODUCT(G17/14),0)</f>
        <v>12</v>
      </c>
      <c r="I17" s="11">
        <f>ROUND(PRODUCT(G17/COUNT(F4:F17)),0)</f>
        <v>18</v>
      </c>
      <c r="J17" s="41">
        <v>9.7222222222222224E-2</v>
      </c>
      <c r="K17" s="21">
        <f t="shared" si="5"/>
        <v>0.44930555555555551</v>
      </c>
      <c r="L17" s="45">
        <f t="shared" si="0"/>
        <v>14.6</v>
      </c>
      <c r="M17" s="36">
        <v>23.8</v>
      </c>
      <c r="N17" s="41">
        <v>0.20833333333333334</v>
      </c>
      <c r="O17" s="21">
        <f t="shared" si="6"/>
        <v>1.0069444444444444</v>
      </c>
      <c r="P17" s="45">
        <f t="shared" si="1"/>
        <v>6.8</v>
      </c>
      <c r="Q17" s="21">
        <f t="shared" si="2"/>
        <v>0.11111111111111112</v>
      </c>
      <c r="R17" s="21">
        <f t="shared" si="9"/>
        <v>0.55763888888888891</v>
      </c>
      <c r="S17" s="11">
        <v>1</v>
      </c>
      <c r="T17" s="11">
        <v>1</v>
      </c>
      <c r="U17" s="18">
        <f t="shared" si="10"/>
        <v>0</v>
      </c>
      <c r="V17" s="29"/>
      <c r="W17" s="18">
        <f t="shared" si="7"/>
        <v>0</v>
      </c>
      <c r="X17" s="11">
        <f t="shared" si="3"/>
        <v>0</v>
      </c>
      <c r="Y17" s="18">
        <f t="shared" si="11"/>
        <v>0</v>
      </c>
      <c r="Z17" s="18">
        <f t="shared" si="4"/>
        <v>0</v>
      </c>
      <c r="AA17" s="11">
        <v>1</v>
      </c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32">
        <v>43881</v>
      </c>
      <c r="C18" s="5"/>
      <c r="D18" s="6" t="s">
        <v>60</v>
      </c>
      <c r="E18" s="4"/>
      <c r="F18" s="5"/>
      <c r="G18" s="17">
        <f t="shared" si="8"/>
        <v>166</v>
      </c>
      <c r="H18" s="11">
        <f>ROUND(PRODUCT(G18/15),0)</f>
        <v>11</v>
      </c>
      <c r="I18" s="11">
        <f>ROUND(PRODUCT(G18/COUNT(F4:F18)),0)</f>
        <v>18</v>
      </c>
      <c r="J18" s="41"/>
      <c r="K18" s="21">
        <f t="shared" si="5"/>
        <v>0.44930555555555551</v>
      </c>
      <c r="L18" s="45">
        <f t="shared" si="0"/>
        <v>0</v>
      </c>
      <c r="M18" s="36"/>
      <c r="N18" s="41"/>
      <c r="O18" s="21">
        <f t="shared" si="6"/>
        <v>1.0069444444444444</v>
      </c>
      <c r="P18" s="45">
        <f t="shared" si="1"/>
        <v>0</v>
      </c>
      <c r="Q18" s="21">
        <f t="shared" si="2"/>
        <v>0</v>
      </c>
      <c r="R18" s="21">
        <f t="shared" si="9"/>
        <v>0.55763888888888891</v>
      </c>
      <c r="S18" s="29"/>
      <c r="T18" s="11"/>
      <c r="U18" s="18">
        <f t="shared" si="10"/>
        <v>0</v>
      </c>
      <c r="V18" s="29"/>
      <c r="W18" s="18">
        <f t="shared" si="7"/>
        <v>0</v>
      </c>
      <c r="X18" s="11">
        <f t="shared" si="3"/>
        <v>0</v>
      </c>
      <c r="Y18" s="18">
        <f t="shared" si="11"/>
        <v>0</v>
      </c>
      <c r="Z18" s="18">
        <f t="shared" si="4"/>
        <v>0</v>
      </c>
      <c r="AA18" s="11"/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32">
        <v>43882</v>
      </c>
      <c r="C19" s="5"/>
      <c r="D19" s="49" t="s">
        <v>73</v>
      </c>
      <c r="E19" s="4"/>
      <c r="F19" s="5">
        <v>13</v>
      </c>
      <c r="G19" s="17">
        <f t="shared" si="8"/>
        <v>179</v>
      </c>
      <c r="H19" s="11">
        <f>ROUND(PRODUCT(G19/16),0)</f>
        <v>11</v>
      </c>
      <c r="I19" s="11">
        <f>ROUND(PRODUCT(G19/COUNT(F4:F19)),0)</f>
        <v>18</v>
      </c>
      <c r="J19" s="41">
        <v>3.8194444444444441E-2</v>
      </c>
      <c r="K19" s="21">
        <f t="shared" si="5"/>
        <v>0.48749999999999993</v>
      </c>
      <c r="L19" s="45">
        <f t="shared" si="0"/>
        <v>14.2</v>
      </c>
      <c r="M19" s="36">
        <v>23.7</v>
      </c>
      <c r="N19" s="41">
        <v>0.125</v>
      </c>
      <c r="O19" s="21">
        <f t="shared" si="6"/>
        <v>1.1319444444444444</v>
      </c>
      <c r="P19" s="45">
        <f t="shared" si="1"/>
        <v>4.3</v>
      </c>
      <c r="Q19" s="21">
        <f t="shared" si="2"/>
        <v>8.6805555555555552E-2</v>
      </c>
      <c r="R19" s="21">
        <f t="shared" si="9"/>
        <v>0.64444444444444449</v>
      </c>
      <c r="S19" s="11">
        <v>1</v>
      </c>
      <c r="T19" s="11">
        <v>1</v>
      </c>
      <c r="U19" s="18">
        <f t="shared" si="10"/>
        <v>0</v>
      </c>
      <c r="V19" s="29"/>
      <c r="W19" s="18">
        <f t="shared" si="7"/>
        <v>0</v>
      </c>
      <c r="X19" s="11">
        <f t="shared" si="3"/>
        <v>0</v>
      </c>
      <c r="Y19" s="18">
        <f t="shared" si="11"/>
        <v>0</v>
      </c>
      <c r="Z19" s="18">
        <f t="shared" si="4"/>
        <v>0</v>
      </c>
      <c r="AA19" s="11">
        <v>1</v>
      </c>
      <c r="AB19" s="11"/>
      <c r="AC19" s="30"/>
      <c r="AD19" s="29"/>
      <c r="AE19" s="30"/>
      <c r="AF19" s="30"/>
      <c r="AG19" s="30"/>
      <c r="AH19" s="19">
        <f t="shared" si="12"/>
        <v>0</v>
      </c>
    </row>
    <row r="20" spans="1:34" ht="13">
      <c r="A20" s="6" t="s">
        <v>40</v>
      </c>
      <c r="B20" s="32">
        <v>43883</v>
      </c>
      <c r="C20" s="5"/>
      <c r="D20" s="49" t="s">
        <v>74</v>
      </c>
      <c r="E20" s="4"/>
      <c r="F20" s="5">
        <v>8</v>
      </c>
      <c r="G20" s="17">
        <f t="shared" si="8"/>
        <v>187</v>
      </c>
      <c r="H20" s="11">
        <f>ROUND(PRODUCT(G20/17),0)</f>
        <v>11</v>
      </c>
      <c r="I20" s="11">
        <f>ROUND(PRODUCT(G20/COUNT(F4:F20)),0)</f>
        <v>17</v>
      </c>
      <c r="J20" s="41">
        <v>2.4305555555555556E-2</v>
      </c>
      <c r="K20" s="21">
        <f t="shared" si="5"/>
        <v>0.51180555555555551</v>
      </c>
      <c r="L20" s="45">
        <f t="shared" si="0"/>
        <v>13.7</v>
      </c>
      <c r="M20" s="36">
        <v>22</v>
      </c>
      <c r="N20" s="41">
        <v>2.7777777777777776E-2</v>
      </c>
      <c r="O20" s="21">
        <f t="shared" si="6"/>
        <v>1.1597222222222221</v>
      </c>
      <c r="P20" s="45">
        <f t="shared" si="1"/>
        <v>12</v>
      </c>
      <c r="Q20" s="21">
        <f t="shared" si="2"/>
        <v>3.4722222222222203E-3</v>
      </c>
      <c r="R20" s="21">
        <f t="shared" si="9"/>
        <v>0.6479166666666667</v>
      </c>
      <c r="S20" s="29">
        <v>1</v>
      </c>
      <c r="T20" s="29">
        <v>1</v>
      </c>
      <c r="U20" s="18">
        <f t="shared" si="10"/>
        <v>0</v>
      </c>
      <c r="V20" s="29"/>
      <c r="W20" s="18">
        <f t="shared" si="7"/>
        <v>0</v>
      </c>
      <c r="X20" s="11">
        <f t="shared" si="3"/>
        <v>0</v>
      </c>
      <c r="Y20" s="18">
        <f t="shared" si="11"/>
        <v>0</v>
      </c>
      <c r="Z20" s="18">
        <f t="shared" si="4"/>
        <v>0</v>
      </c>
      <c r="AA20" s="29">
        <v>1</v>
      </c>
      <c r="AB20" s="11"/>
      <c r="AC20" s="30"/>
      <c r="AD20" s="29"/>
      <c r="AE20" s="30"/>
      <c r="AF20" s="30"/>
      <c r="AG20" s="30"/>
      <c r="AH20" s="19">
        <f t="shared" si="12"/>
        <v>0</v>
      </c>
    </row>
    <row r="21" spans="1:34" ht="13">
      <c r="A21" s="6" t="s">
        <v>41</v>
      </c>
      <c r="B21" s="32">
        <v>43884</v>
      </c>
      <c r="C21" s="5" t="s">
        <v>61</v>
      </c>
      <c r="D21" s="6"/>
      <c r="E21" s="4" t="s">
        <v>62</v>
      </c>
      <c r="F21" s="5">
        <v>86</v>
      </c>
      <c r="G21" s="17">
        <f t="shared" si="8"/>
        <v>273</v>
      </c>
      <c r="H21" s="11">
        <f>ROUND(PRODUCT(G21/18),0)</f>
        <v>15</v>
      </c>
      <c r="I21" s="11">
        <f>ROUND(PRODUCT(G21/COUNT(F4:F21)),0)</f>
        <v>23</v>
      </c>
      <c r="J21" s="41">
        <v>0.22916666666666666</v>
      </c>
      <c r="K21" s="21">
        <f t="shared" si="5"/>
        <v>0.74097222222222214</v>
      </c>
      <c r="L21" s="45">
        <f t="shared" si="0"/>
        <v>15.6</v>
      </c>
      <c r="M21" s="37">
        <v>40.700000000000003</v>
      </c>
      <c r="N21" s="41">
        <v>0.27083333333333331</v>
      </c>
      <c r="O21" s="21">
        <f t="shared" si="6"/>
        <v>1.4305555555555554</v>
      </c>
      <c r="P21" s="45">
        <f t="shared" si="1"/>
        <v>13.2</v>
      </c>
      <c r="Q21" s="21">
        <f t="shared" si="2"/>
        <v>4.1666666666666657E-2</v>
      </c>
      <c r="R21" s="21">
        <f t="shared" si="9"/>
        <v>0.68958333333333333</v>
      </c>
      <c r="S21" s="29">
        <v>1</v>
      </c>
      <c r="T21" s="29">
        <v>145</v>
      </c>
      <c r="U21" s="18">
        <f t="shared" si="10"/>
        <v>144</v>
      </c>
      <c r="V21" s="29">
        <v>144</v>
      </c>
      <c r="W21" s="18">
        <f t="shared" si="7"/>
        <v>144</v>
      </c>
      <c r="X21" s="11">
        <f t="shared" si="3"/>
        <v>0</v>
      </c>
      <c r="Y21" s="18">
        <f t="shared" si="11"/>
        <v>0</v>
      </c>
      <c r="Z21" s="18">
        <f t="shared" si="4"/>
        <v>144</v>
      </c>
      <c r="AA21" s="29">
        <v>145</v>
      </c>
      <c r="AB21" s="29"/>
      <c r="AC21" s="30"/>
      <c r="AD21" s="29"/>
      <c r="AE21" s="30"/>
      <c r="AF21" s="30"/>
      <c r="AG21" s="30"/>
      <c r="AH21" s="19">
        <f t="shared" si="12"/>
        <v>0</v>
      </c>
    </row>
    <row r="22" spans="1:34" ht="13">
      <c r="A22" s="6" t="s">
        <v>42</v>
      </c>
      <c r="B22" s="32">
        <v>43885</v>
      </c>
      <c r="C22" s="5" t="s">
        <v>62</v>
      </c>
      <c r="D22" s="6" t="s">
        <v>63</v>
      </c>
      <c r="E22" s="4" t="s">
        <v>64</v>
      </c>
      <c r="F22" s="5">
        <v>101</v>
      </c>
      <c r="G22" s="17">
        <f t="shared" si="8"/>
        <v>374</v>
      </c>
      <c r="H22" s="11">
        <f>ROUND(PRODUCT(G22/19),0)</f>
        <v>20</v>
      </c>
      <c r="I22" s="11">
        <f>ROUND(PRODUCT(G22/COUNT(F4:F22)),0)</f>
        <v>29</v>
      </c>
      <c r="J22" s="41">
        <v>0.20833333333333334</v>
      </c>
      <c r="K22" s="21">
        <f t="shared" si="5"/>
        <v>0.94930555555555551</v>
      </c>
      <c r="L22" s="45">
        <f t="shared" si="0"/>
        <v>20.2</v>
      </c>
      <c r="M22" s="37">
        <v>40</v>
      </c>
      <c r="N22" s="41">
        <v>0.29166666666666669</v>
      </c>
      <c r="O22" s="21">
        <f t="shared" si="6"/>
        <v>1.7222222222222221</v>
      </c>
      <c r="P22" s="45">
        <f t="shared" si="1"/>
        <v>14.4</v>
      </c>
      <c r="Q22" s="21">
        <f t="shared" si="2"/>
        <v>8.3333333333333343E-2</v>
      </c>
      <c r="R22" s="21">
        <f t="shared" si="9"/>
        <v>0.7729166666666667</v>
      </c>
      <c r="S22" s="29">
        <v>145</v>
      </c>
      <c r="T22" s="29">
        <v>645</v>
      </c>
      <c r="U22" s="18">
        <f t="shared" si="10"/>
        <v>500</v>
      </c>
      <c r="V22" s="29">
        <v>500</v>
      </c>
      <c r="W22" s="18">
        <f t="shared" si="7"/>
        <v>644</v>
      </c>
      <c r="X22" s="11">
        <f t="shared" si="3"/>
        <v>0</v>
      </c>
      <c r="Y22" s="18">
        <f t="shared" si="11"/>
        <v>0</v>
      </c>
      <c r="Z22" s="18">
        <f t="shared" si="4"/>
        <v>500</v>
      </c>
      <c r="AA22" s="29">
        <v>645</v>
      </c>
      <c r="AB22" s="29"/>
      <c r="AC22" s="30"/>
      <c r="AD22" s="29"/>
      <c r="AE22" s="30"/>
      <c r="AF22" s="30"/>
      <c r="AG22" s="30"/>
      <c r="AH22" s="19">
        <f t="shared" si="12"/>
        <v>0</v>
      </c>
    </row>
    <row r="23" spans="1:34" ht="13">
      <c r="A23" s="6" t="s">
        <v>45</v>
      </c>
      <c r="B23" s="32">
        <v>43886</v>
      </c>
      <c r="C23" s="5" t="s">
        <v>64</v>
      </c>
      <c r="D23" s="6" t="s">
        <v>65</v>
      </c>
      <c r="E23" s="4" t="s">
        <v>66</v>
      </c>
      <c r="F23" s="5">
        <v>46</v>
      </c>
      <c r="G23" s="17">
        <f t="shared" si="8"/>
        <v>420</v>
      </c>
      <c r="H23" s="11">
        <f>ROUND(PRODUCT(G23/20),0)</f>
        <v>21</v>
      </c>
      <c r="I23" s="11">
        <f>ROUND(PRODUCT(G23/COUNT(F4:F23)),0)</f>
        <v>30</v>
      </c>
      <c r="J23" s="41">
        <v>0.1875</v>
      </c>
      <c r="K23" s="21">
        <f t="shared" si="5"/>
        <v>1.1368055555555556</v>
      </c>
      <c r="L23" s="45">
        <f t="shared" si="0"/>
        <v>10.199999999999999</v>
      </c>
      <c r="M23" s="37">
        <v>46.9</v>
      </c>
      <c r="N23" s="41">
        <v>0.21180555555555555</v>
      </c>
      <c r="O23" s="21">
        <f t="shared" si="6"/>
        <v>1.9340277777777777</v>
      </c>
      <c r="P23" s="45">
        <f t="shared" si="1"/>
        <v>9</v>
      </c>
      <c r="Q23" s="21">
        <f t="shared" si="2"/>
        <v>2.4305555555555552E-2</v>
      </c>
      <c r="R23" s="21">
        <f t="shared" si="9"/>
        <v>0.79722222222222228</v>
      </c>
      <c r="S23" s="29">
        <v>645</v>
      </c>
      <c r="T23" s="29">
        <v>1700</v>
      </c>
      <c r="U23" s="18">
        <f t="shared" si="10"/>
        <v>1055</v>
      </c>
      <c r="V23" s="29">
        <v>1055</v>
      </c>
      <c r="W23" s="18">
        <f t="shared" si="7"/>
        <v>1699</v>
      </c>
      <c r="X23" s="11">
        <f t="shared" si="3"/>
        <v>0</v>
      </c>
      <c r="Y23" s="18">
        <f t="shared" si="11"/>
        <v>0</v>
      </c>
      <c r="Z23" s="18">
        <f t="shared" si="4"/>
        <v>1055</v>
      </c>
      <c r="AA23" s="29">
        <v>2000</v>
      </c>
      <c r="AB23" s="29"/>
      <c r="AC23" s="30"/>
      <c r="AD23" s="29"/>
      <c r="AE23" s="30"/>
      <c r="AF23" s="30"/>
      <c r="AG23" s="30"/>
      <c r="AH23" s="19">
        <f t="shared" si="12"/>
        <v>0</v>
      </c>
    </row>
    <row r="24" spans="1:34" ht="13">
      <c r="A24" s="6" t="s">
        <v>46</v>
      </c>
      <c r="B24" s="32">
        <v>43887</v>
      </c>
      <c r="C24" s="5" t="s">
        <v>66</v>
      </c>
      <c r="D24" s="6" t="s">
        <v>67</v>
      </c>
      <c r="E24" s="4" t="s">
        <v>68</v>
      </c>
      <c r="F24" s="5">
        <v>147</v>
      </c>
      <c r="G24" s="17">
        <f t="shared" si="8"/>
        <v>567</v>
      </c>
      <c r="H24" s="11">
        <f>ROUND(PRODUCT(G24/21),0)</f>
        <v>27</v>
      </c>
      <c r="I24" s="11">
        <f>ROUND(PRODUCT(G24/COUNT(F4:F24)),0)</f>
        <v>38</v>
      </c>
      <c r="J24" s="41">
        <v>0.27083333333333331</v>
      </c>
      <c r="K24" s="21">
        <f t="shared" si="5"/>
        <v>1.4076388888888889</v>
      </c>
      <c r="L24" s="45">
        <f t="shared" si="0"/>
        <v>22.6</v>
      </c>
      <c r="M24" s="37">
        <v>57.4</v>
      </c>
      <c r="N24" s="41">
        <v>0.375</v>
      </c>
      <c r="O24" s="21">
        <f t="shared" si="6"/>
        <v>2.3090277777777777</v>
      </c>
      <c r="P24" s="45">
        <f t="shared" si="1"/>
        <v>16.3</v>
      </c>
      <c r="Q24" s="21">
        <f t="shared" si="2"/>
        <v>0.10416666666666669</v>
      </c>
      <c r="R24" s="21">
        <f t="shared" si="9"/>
        <v>0.90138888888888902</v>
      </c>
      <c r="S24" s="29">
        <v>1700</v>
      </c>
      <c r="T24" s="29">
        <v>200</v>
      </c>
      <c r="U24" s="18">
        <f t="shared" si="10"/>
        <v>-1500</v>
      </c>
      <c r="V24" s="29">
        <v>0</v>
      </c>
      <c r="W24" s="18">
        <f t="shared" si="7"/>
        <v>1699</v>
      </c>
      <c r="X24" s="11">
        <f t="shared" si="3"/>
        <v>1500</v>
      </c>
      <c r="Y24" s="18">
        <f t="shared" si="11"/>
        <v>1500</v>
      </c>
      <c r="Z24" s="18">
        <f t="shared" si="4"/>
        <v>-1500</v>
      </c>
      <c r="AA24" s="29">
        <v>1700</v>
      </c>
      <c r="AB24" s="29"/>
      <c r="AC24" s="30"/>
      <c r="AD24" s="29"/>
      <c r="AE24" s="30"/>
      <c r="AF24" s="30"/>
      <c r="AG24" s="30"/>
      <c r="AH24" s="19">
        <f t="shared" si="12"/>
        <v>0</v>
      </c>
    </row>
    <row r="25" spans="1:34" ht="13">
      <c r="A25" s="6" t="s">
        <v>47</v>
      </c>
      <c r="B25" s="32">
        <v>43888</v>
      </c>
      <c r="C25" s="5" t="s">
        <v>68</v>
      </c>
      <c r="D25" s="6" t="s">
        <v>69</v>
      </c>
      <c r="E25" s="4" t="s">
        <v>70</v>
      </c>
      <c r="F25" s="5">
        <v>129</v>
      </c>
      <c r="G25" s="17">
        <f t="shared" si="8"/>
        <v>696</v>
      </c>
      <c r="H25" s="11">
        <f>ROUND(PRODUCT(G25/22),0)</f>
        <v>32</v>
      </c>
      <c r="I25" s="11">
        <f>ROUND(PRODUCT(G25/COUNT(F4:F25)),0)</f>
        <v>44</v>
      </c>
      <c r="J25" s="41">
        <v>0.26041666666666669</v>
      </c>
      <c r="K25" s="21">
        <f t="shared" si="5"/>
        <v>1.6680555555555556</v>
      </c>
      <c r="L25" s="45">
        <f t="shared" si="0"/>
        <v>20.6</v>
      </c>
      <c r="M25" s="37">
        <v>35.299999999999997</v>
      </c>
      <c r="N25" s="41">
        <v>0.47916666666666669</v>
      </c>
      <c r="O25" s="21">
        <f t="shared" si="6"/>
        <v>2.7881944444444442</v>
      </c>
      <c r="P25" s="45">
        <f t="shared" si="1"/>
        <v>11.2</v>
      </c>
      <c r="Q25" s="21">
        <f t="shared" si="2"/>
        <v>0.21875</v>
      </c>
      <c r="R25" s="21">
        <f t="shared" si="9"/>
        <v>1.120138888888889</v>
      </c>
      <c r="S25" s="29">
        <v>200</v>
      </c>
      <c r="T25" s="29">
        <v>1</v>
      </c>
      <c r="U25" s="18">
        <f t="shared" si="10"/>
        <v>-199</v>
      </c>
      <c r="V25" s="29">
        <v>0</v>
      </c>
      <c r="W25" s="18">
        <f t="shared" si="7"/>
        <v>1699</v>
      </c>
      <c r="X25" s="11">
        <f t="shared" si="3"/>
        <v>199</v>
      </c>
      <c r="Y25" s="18">
        <f t="shared" si="11"/>
        <v>1699</v>
      </c>
      <c r="Z25" s="18">
        <f t="shared" si="4"/>
        <v>-199</v>
      </c>
      <c r="AA25" s="29">
        <v>200</v>
      </c>
      <c r="AB25" s="29"/>
      <c r="AC25" s="30"/>
      <c r="AD25" s="29"/>
      <c r="AE25" s="30"/>
      <c r="AF25" s="30"/>
      <c r="AG25" s="30"/>
      <c r="AH25" s="19">
        <f t="shared" si="12"/>
        <v>0</v>
      </c>
    </row>
    <row r="26" spans="1:34" ht="13">
      <c r="A26" s="6" t="s">
        <v>48</v>
      </c>
      <c r="B26" s="32">
        <v>43889</v>
      </c>
      <c r="C26" s="5" t="s">
        <v>70</v>
      </c>
      <c r="D26" s="6"/>
      <c r="E26" s="4" t="s">
        <v>61</v>
      </c>
      <c r="F26" s="5">
        <v>95</v>
      </c>
      <c r="G26" s="17">
        <f t="shared" si="8"/>
        <v>791</v>
      </c>
      <c r="H26" s="11">
        <f>ROUND(PRODUCT(G26/23),0)</f>
        <v>34</v>
      </c>
      <c r="I26" s="11">
        <f>ROUND(PRODUCT(G26/COUNT(F4:F26)),0)</f>
        <v>47</v>
      </c>
      <c r="J26" s="41">
        <v>0.21527777777777779</v>
      </c>
      <c r="K26" s="21">
        <f t="shared" si="5"/>
        <v>1.8833333333333333</v>
      </c>
      <c r="L26" s="45">
        <f t="shared" si="0"/>
        <v>18.399999999999999</v>
      </c>
      <c r="M26" s="37">
        <v>25.1</v>
      </c>
      <c r="N26" s="41">
        <v>0.33333333333333331</v>
      </c>
      <c r="O26" s="21">
        <f t="shared" si="6"/>
        <v>3.1215277777777777</v>
      </c>
      <c r="P26" s="45">
        <f t="shared" si="1"/>
        <v>11.9</v>
      </c>
      <c r="Q26" s="21">
        <f t="shared" si="2"/>
        <v>0.11805555555555552</v>
      </c>
      <c r="R26" s="21">
        <f t="shared" si="9"/>
        <v>1.2381944444444446</v>
      </c>
      <c r="S26" s="29">
        <v>1</v>
      </c>
      <c r="T26" s="29">
        <v>1</v>
      </c>
      <c r="U26" s="18">
        <f t="shared" si="10"/>
        <v>0</v>
      </c>
      <c r="V26" s="29">
        <v>0</v>
      </c>
      <c r="W26" s="18">
        <f t="shared" si="7"/>
        <v>1699</v>
      </c>
      <c r="X26" s="11">
        <f t="shared" si="3"/>
        <v>0</v>
      </c>
      <c r="Y26" s="18">
        <f t="shared" si="11"/>
        <v>1699</v>
      </c>
      <c r="Z26" s="18">
        <f t="shared" si="4"/>
        <v>0</v>
      </c>
      <c r="AA26" s="29">
        <v>1</v>
      </c>
      <c r="AB26" s="29"/>
      <c r="AC26" s="30"/>
      <c r="AD26" s="29"/>
      <c r="AE26" s="30"/>
      <c r="AF26" s="30"/>
      <c r="AG26" s="30"/>
      <c r="AH26" s="19">
        <f t="shared" si="12"/>
        <v>0</v>
      </c>
    </row>
    <row r="27" spans="1:34" ht="13">
      <c r="A27" s="6" t="s">
        <v>49</v>
      </c>
      <c r="B27" s="32">
        <v>43890</v>
      </c>
      <c r="C27" s="5"/>
      <c r="D27" s="49" t="s">
        <v>75</v>
      </c>
      <c r="E27" s="4"/>
      <c r="F27" s="5">
        <v>17</v>
      </c>
      <c r="G27" s="17">
        <f t="shared" si="8"/>
        <v>808</v>
      </c>
      <c r="H27" s="11">
        <f>ROUND(PRODUCT(G27/24),0)</f>
        <v>34</v>
      </c>
      <c r="I27" s="11">
        <f>ROUND(PRODUCT(G27/COUNT(F4:F27)),0)</f>
        <v>45</v>
      </c>
      <c r="J27" s="41">
        <v>6.25E-2</v>
      </c>
      <c r="K27" s="21">
        <f t="shared" si="5"/>
        <v>1.9458333333333333</v>
      </c>
      <c r="L27" s="45">
        <f t="shared" si="0"/>
        <v>11.3</v>
      </c>
      <c r="M27" s="37">
        <v>32.200000000000003</v>
      </c>
      <c r="N27" s="41">
        <v>7.5694444444444439E-2</v>
      </c>
      <c r="O27" s="21">
        <f t="shared" si="6"/>
        <v>3.197222222222222</v>
      </c>
      <c r="P27" s="45">
        <f t="shared" si="1"/>
        <v>9.4</v>
      </c>
      <c r="Q27" s="21">
        <f t="shared" si="2"/>
        <v>1.3194444444444439E-2</v>
      </c>
      <c r="R27" s="21">
        <f t="shared" si="9"/>
        <v>1.2513888888888891</v>
      </c>
      <c r="S27" s="29">
        <v>30</v>
      </c>
      <c r="T27" s="29">
        <v>30</v>
      </c>
      <c r="U27" s="18">
        <f t="shared" si="10"/>
        <v>0</v>
      </c>
      <c r="V27" s="29">
        <v>50</v>
      </c>
      <c r="W27" s="18">
        <f t="shared" si="7"/>
        <v>1749</v>
      </c>
      <c r="X27" s="11">
        <f t="shared" si="3"/>
        <v>50</v>
      </c>
      <c r="Y27" s="18">
        <f t="shared" si="11"/>
        <v>1749</v>
      </c>
      <c r="Z27" s="18">
        <f t="shared" si="4"/>
        <v>0</v>
      </c>
      <c r="AA27" s="29">
        <v>80</v>
      </c>
      <c r="AB27" s="29"/>
      <c r="AC27" s="30"/>
      <c r="AD27" s="29"/>
      <c r="AE27" s="30"/>
      <c r="AF27" s="30"/>
      <c r="AG27" s="30"/>
      <c r="AH27" s="19">
        <f t="shared" si="12"/>
        <v>0</v>
      </c>
    </row>
    <row r="28" spans="1:34" ht="13">
      <c r="A28" s="31" t="s">
        <v>6</v>
      </c>
      <c r="B28" s="57"/>
      <c r="C28" s="58"/>
      <c r="D28" s="58"/>
      <c r="E28" s="59"/>
      <c r="F28" s="33">
        <f>SUM(F4:F27)</f>
        <v>808</v>
      </c>
      <c r="G28" s="22">
        <f>SUM(G27)</f>
        <v>808</v>
      </c>
      <c r="H28" s="22">
        <f>SUM(H27)</f>
        <v>34</v>
      </c>
      <c r="I28" s="22">
        <f>SUM(I27)</f>
        <v>45</v>
      </c>
      <c r="J28" s="23">
        <f>SUM(J4:J27)</f>
        <v>1.9458333333333333</v>
      </c>
      <c r="K28" s="39">
        <f>F28/SUM(HOUR(J28)+(ROUNDDOWN(J28,0)*24),PRODUCT(MINUTE(J28)/60))</f>
        <v>17.301927194860813</v>
      </c>
      <c r="L28" s="44">
        <f>SUM(L4:L27)/COUNT(F4:F27)</f>
        <v>15.777777777777775</v>
      </c>
      <c r="M28" s="48">
        <f>PRODUCT(SUM(M4:M27),1/COUNT(M4:M27))</f>
        <v>30.344444444444438</v>
      </c>
      <c r="N28" s="23">
        <f>SUM(N4:N27)</f>
        <v>3.197222222222222</v>
      </c>
      <c r="O28" s="39">
        <f>F28/SUM(HOUR(N28)+(ROUNDDOWN(N28,0)*24),PRODUCT(MINUTE(N28)/60))</f>
        <v>10.52997393570808</v>
      </c>
      <c r="P28" s="44">
        <f>SUM(P4:P27)/COUNT(F4:F27)</f>
        <v>9.8000000000000007</v>
      </c>
      <c r="Q28" s="23">
        <f>SUM(Q4:Q27)</f>
        <v>1.2513888888888891</v>
      </c>
      <c r="R28" s="22"/>
      <c r="S28" s="22">
        <f>ROUND(SUM(S4:S27)/COUNT(S4:S27),0)</f>
        <v>152</v>
      </c>
      <c r="T28" s="22">
        <f>ROUND(SUM(T4:T27)/COUNT(T4:T27),0)</f>
        <v>152</v>
      </c>
      <c r="U28" s="24">
        <f>SUM(U4:U27)</f>
        <v>0</v>
      </c>
      <c r="V28" s="22">
        <f>ROUND(SUM(V4:V27)/COUNT(V4:V27),0)</f>
        <v>250</v>
      </c>
      <c r="W28" s="22">
        <f>SUM(W27)</f>
        <v>1749</v>
      </c>
      <c r="X28" s="22">
        <f>ROUND(SUM(X4:X27)/COUNT(V4:V27),0)</f>
        <v>250</v>
      </c>
      <c r="Y28" s="22">
        <f>SUM(Y27)</f>
        <v>1749</v>
      </c>
      <c r="Z28" s="24">
        <f>SUM(Z4:Z27)</f>
        <v>0</v>
      </c>
      <c r="AA28" s="22">
        <f>ROUND(SUM(AA4:AA27)/COUNT(AA4:AA27),0)</f>
        <v>266</v>
      </c>
      <c r="AB28" s="38" t="e">
        <f t="shared" ref="AB28:AG28" si="13">SUM(AB4:AB27)/COUNT(AB4:AB27)</f>
        <v>#DIV/0!</v>
      </c>
      <c r="AC28" s="38" t="e">
        <f t="shared" si="13"/>
        <v>#DIV/0!</v>
      </c>
      <c r="AD28" s="38" t="e">
        <f t="shared" si="13"/>
        <v>#DIV/0!</v>
      </c>
      <c r="AE28" s="38" t="e">
        <f t="shared" si="13"/>
        <v>#DIV/0!</v>
      </c>
      <c r="AF28" s="38" t="e">
        <f t="shared" si="13"/>
        <v>#DIV/0!</v>
      </c>
      <c r="AG28" s="38" t="e">
        <f t="shared" si="13"/>
        <v>#DIV/0!</v>
      </c>
      <c r="AH28" s="38" t="e">
        <f>SUM(AH4:AH27)/COUNT(AG4:AG27)</f>
        <v>#DIV/0!</v>
      </c>
    </row>
    <row r="29" spans="1:34" ht="13">
      <c r="Q29" s="11"/>
      <c r="R29" s="11"/>
      <c r="S29" s="11"/>
      <c r="W29" s="18"/>
      <c r="Y29" s="18"/>
    </row>
    <row r="30" spans="1:34" ht="13">
      <c r="O30" s="11"/>
      <c r="P30" s="11"/>
      <c r="Q30" s="11"/>
      <c r="R30" s="34"/>
      <c r="S30" s="11"/>
      <c r="T30" s="11"/>
      <c r="U30" s="11"/>
      <c r="V30" s="11"/>
      <c r="W30" s="18"/>
      <c r="X30" s="11"/>
      <c r="Y30" s="18"/>
      <c r="Z30" s="11"/>
      <c r="AA30" s="11"/>
    </row>
    <row r="31" spans="1:34" ht="13">
      <c r="N31" s="43"/>
      <c r="O31" s="11"/>
      <c r="P31" s="11"/>
      <c r="Q31" s="42"/>
      <c r="R31" s="42"/>
      <c r="S31" s="11"/>
      <c r="T31" s="11"/>
      <c r="U31" s="11"/>
      <c r="V31" s="11"/>
      <c r="W31" s="11"/>
      <c r="X31" s="11"/>
      <c r="Y31" s="11"/>
      <c r="Z31" s="11"/>
      <c r="AA31" s="11"/>
    </row>
    <row r="32" spans="1:34" ht="13">
      <c r="O32" s="11"/>
      <c r="P32" s="11"/>
      <c r="Q32" s="42"/>
      <c r="R32" s="42"/>
      <c r="S32" s="11"/>
      <c r="T32" s="11"/>
      <c r="U32" s="11"/>
      <c r="V32" s="11"/>
      <c r="W32" s="11"/>
      <c r="X32" s="11"/>
      <c r="Y32" s="11"/>
      <c r="Z32" s="11"/>
      <c r="AA32" s="11"/>
    </row>
    <row r="33" spans="15:27" ht="13">
      <c r="O33" s="11"/>
      <c r="P33" s="11"/>
      <c r="Q33" s="11"/>
      <c r="R33" s="42"/>
      <c r="S33" s="11"/>
      <c r="T33" s="11"/>
      <c r="U33" s="11"/>
      <c r="V33" s="11"/>
      <c r="W33" s="11"/>
      <c r="X33" s="11"/>
      <c r="Y33" s="11"/>
      <c r="Z33" s="11"/>
      <c r="AA33" s="11"/>
    </row>
    <row r="34" spans="15:27"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</sheetData>
  <mergeCells count="4">
    <mergeCell ref="A1:F1"/>
    <mergeCell ref="A2:F2"/>
    <mergeCell ref="G1:AH1"/>
    <mergeCell ref="B28:E2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4C0-2213-4055-A529-EFCC366EC50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BFD2-555D-4B0A-B999-DB48C4F0B85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2025-11-12T20:22:19Z</dcterms:modified>
</cp:coreProperties>
</file>