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709532E5-F8E6-40E4-84A8-9F3E502E4F0B}" xr6:coauthVersionLast="47" xr6:coauthVersionMax="47" xr10:uidLastSave="{00000000-0000-0000-0000-000000000000}"/>
  <bookViews>
    <workbookView xWindow="-110" yWindow="-110" windowWidth="19420" windowHeight="10420" xr2:uid="{A5A9BFB4-A094-419E-AF64-1A0244690D78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 s="1"/>
  <c r="K4" i="1"/>
  <c r="L4" i="1"/>
  <c r="O4" i="1"/>
  <c r="P4" i="1"/>
  <c r="Q4" i="1"/>
  <c r="R4" i="1" s="1"/>
  <c r="U4" i="1"/>
  <c r="W4" i="1"/>
  <c r="X4" i="1"/>
  <c r="Z4" i="1" s="1"/>
  <c r="Y4" i="1"/>
  <c r="AH4" i="1"/>
  <c r="AH12" i="1" s="1"/>
  <c r="G5" i="1"/>
  <c r="H5" i="1" s="1"/>
  <c r="I5" i="1"/>
  <c r="K5" i="1"/>
  <c r="L5" i="1"/>
  <c r="O5" i="1"/>
  <c r="P5" i="1"/>
  <c r="Q5" i="1"/>
  <c r="Q12" i="1" s="1"/>
  <c r="U5" i="1"/>
  <c r="W5" i="1"/>
  <c r="W6" i="1" s="1"/>
  <c r="W7" i="1" s="1"/>
  <c r="W8" i="1" s="1"/>
  <c r="W9" i="1" s="1"/>
  <c r="W10" i="1" s="1"/>
  <c r="W11" i="1" s="1"/>
  <c r="W12" i="1" s="1"/>
  <c r="X5" i="1"/>
  <c r="Z5" i="1" s="1"/>
  <c r="Y5" i="1"/>
  <c r="Y6" i="1" s="1"/>
  <c r="Y7" i="1" s="1"/>
  <c r="Y8" i="1" s="1"/>
  <c r="Y9" i="1" s="1"/>
  <c r="Y10" i="1" s="1"/>
  <c r="Y11" i="1" s="1"/>
  <c r="Y12" i="1" s="1"/>
  <c r="AH5" i="1"/>
  <c r="G6" i="1"/>
  <c r="I6" i="1" s="1"/>
  <c r="K6" i="1"/>
  <c r="K7" i="1" s="1"/>
  <c r="K8" i="1" s="1"/>
  <c r="K9" i="1" s="1"/>
  <c r="K10" i="1" s="1"/>
  <c r="K11" i="1" s="1"/>
  <c r="L6" i="1"/>
  <c r="O6" i="1"/>
  <c r="O7" i="1" s="1"/>
  <c r="O8" i="1" s="1"/>
  <c r="O9" i="1" s="1"/>
  <c r="O10" i="1" s="1"/>
  <c r="O11" i="1" s="1"/>
  <c r="P6" i="1"/>
  <c r="Q6" i="1"/>
  <c r="U6" i="1"/>
  <c r="X6" i="1"/>
  <c r="Z6" i="1"/>
  <c r="AH6" i="1"/>
  <c r="L7" i="1"/>
  <c r="P7" i="1"/>
  <c r="P12" i="1" s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 s="1"/>
  <c r="AH9" i="1"/>
  <c r="L10" i="1"/>
  <c r="P10" i="1"/>
  <c r="Q10" i="1"/>
  <c r="U10" i="1"/>
  <c r="X10" i="1"/>
  <c r="Z10" i="1" s="1"/>
  <c r="AH10" i="1"/>
  <c r="L11" i="1"/>
  <c r="P11" i="1"/>
  <c r="Q11" i="1"/>
  <c r="U11" i="1"/>
  <c r="X11" i="1"/>
  <c r="Z11" i="1"/>
  <c r="AH11" i="1"/>
  <c r="F12" i="1"/>
  <c r="J12" i="1"/>
  <c r="K12" i="1"/>
  <c r="L12" i="1"/>
  <c r="M12" i="1"/>
  <c r="N12" i="1"/>
  <c r="O12" i="1"/>
  <c r="S12" i="1"/>
  <c r="T12" i="1"/>
  <c r="U12" i="1"/>
  <c r="V12" i="1"/>
  <c r="AA12" i="1"/>
  <c r="AB12" i="1"/>
  <c r="AC12" i="1"/>
  <c r="AD12" i="1"/>
  <c r="AE12" i="1"/>
  <c r="AF12" i="1"/>
  <c r="AG12" i="1"/>
  <c r="Z12" i="1" l="1"/>
  <c r="X12" i="1"/>
  <c r="H6" i="1"/>
  <c r="R5" i="1"/>
  <c r="R6" i="1" s="1"/>
  <c r="R7" i="1" s="1"/>
  <c r="R8" i="1" s="1"/>
  <c r="R9" i="1" s="1"/>
  <c r="R10" i="1" s="1"/>
  <c r="R11" i="1" s="1"/>
  <c r="G7" i="1"/>
  <c r="I4" i="1"/>
  <c r="G8" i="1" l="1"/>
  <c r="H7" i="1"/>
  <c r="I7" i="1"/>
  <c r="I8" i="1" l="1"/>
  <c r="G9" i="1"/>
  <c r="H8" i="1"/>
  <c r="G10" i="1" l="1"/>
  <c r="H9" i="1"/>
  <c r="I9" i="1"/>
  <c r="G11" i="1" l="1"/>
  <c r="H10" i="1"/>
  <c r="I10" i="1"/>
  <c r="G12" i="1" l="1"/>
  <c r="H11" i="1"/>
  <c r="H12" i="1" s="1"/>
  <c r="I11" i="1"/>
  <c r="I12" i="1" s="1"/>
</calcChain>
</file>

<file path=xl/sharedStrings.xml><?xml version="1.0" encoding="utf-8"?>
<sst xmlns="http://schemas.openxmlformats.org/spreadsheetml/2006/main" count="69" uniqueCount="62">
  <si>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</si>
  <si>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</si>
  <si>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</si>
  <si>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</si>
  <si>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</si>
  <si>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</si>
  <si>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</si>
  <si>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</si>
  <si>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</si>
  <si>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</si>
  <si>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</si>
  <si>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</si>
  <si>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</si>
  <si>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</si>
  <si>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</si>
  <si>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</si>
  <si>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</si>
  <si>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</si>
  <si>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</si>
  <si>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</si>
  <si>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</si>
  <si>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</si>
  <si>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</si>
  <si>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</si>
  <si>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</si>
  <si>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</si>
  <si>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</si>
  <si>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</si>
  <si>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</si>
  <si>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</si>
  <si>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</si>
  <si>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</si>
  <si>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</si>
  <si>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</si>
  <si>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</si>
  <si>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</si>
  <si>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</si>
  <si>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</si>
  <si>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</si>
  <si>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05.</t>
  </si>
  <si>
    <t>06.</t>
  </si>
  <si>
    <t>07.</t>
  </si>
  <si>
    <t>08.</t>
  </si>
  <si>
    <t>Pomezí nad Ohří</t>
  </si>
  <si>
    <t>Zell i.F.</t>
  </si>
  <si>
    <t>Kulmbach</t>
  </si>
  <si>
    <t>Bamberg</t>
  </si>
  <si>
    <t>Mainz</t>
  </si>
  <si>
    <t>Bad Kissingen</t>
  </si>
  <si>
    <t>Rothenfels</t>
  </si>
  <si>
    <t>Obernburg a.M.</t>
  </si>
  <si>
    <t>Marktredwitz</t>
  </si>
  <si>
    <t>Grenze Deutschland/Tschechien - Cheb</t>
  </si>
  <si>
    <t>Dieburg - Rüsselsheim</t>
  </si>
  <si>
    <t>Wertheim - Miltenberg</t>
  </si>
  <si>
    <t>Schweinfurt</t>
  </si>
  <si>
    <t>Grenze Tschechien/Deutschland - Marktleuthen - Weißenstadt - Saalequelle</t>
  </si>
  <si>
    <t>Saalequelle - Egerquelle - Weißmainquelle</t>
  </si>
  <si>
    <r>
      <t xml:space="preserve">Statistik </t>
    </r>
    <r>
      <rPr>
        <b/>
        <sz val="20"/>
        <rFont val="Arial"/>
        <family val="2"/>
      </rPr>
      <t>Marktredwitz - Mainz (2.-9.8.2020)</t>
    </r>
  </si>
  <si>
    <t>Marktredwitz - Mainz (2.-9.8.2020)</t>
  </si>
  <si>
    <t>Vierzehnheiligen</t>
  </si>
  <si>
    <t>Gemünden am Main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</si>
</sst>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2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  <font>
      <sz val="13.5"/>
      <name val="Arial"/>
      <family val="2"/>
    </font>
    <font>
      <b/>
      <sz val="13.5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8" fillId="0" borderId="2" xfId="0" applyFont="1" applyBorder="1"/>
    <xf numFmtId="0" fontId="8" fillId="0" borderId="3" xfId="0" applyFont="1" applyBorder="1"/>
    <xf numFmtId="0" fontId="8" fillId="0" borderId="0" xfId="0" applyFont="1" applyBorder="1"/>
    <xf numFmtId="0" fontId="8" fillId="0" borderId="4" xfId="0" applyFont="1" applyBorder="1"/>
    <xf numFmtId="177" fontId="8" fillId="0" borderId="2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2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0" fontId="4" fillId="0" borderId="1" xfId="0" applyFont="1" applyBorder="1" applyAlignment="1">
      <alignment horizontal="center" vertical="top" wrapText="1"/>
    </xf>
    <xf numFmtId="180" fontId="1" fillId="0" borderId="1" xfId="0" applyNumberFormat="1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180" fontId="0" fillId="0" borderId="0" xfId="0" applyNumberFormat="1"/>
    <xf numFmtId="0" fontId="4" fillId="0" borderId="0" xfId="0" applyFont="1" applyBorder="1" applyAlignment="1">
      <alignment horizontal="right" wrapText="1"/>
    </xf>
    <xf numFmtId="1" fontId="0" fillId="0" borderId="0" xfId="0" applyNumberFormat="1" applyBorder="1"/>
    <xf numFmtId="0" fontId="4" fillId="0" borderId="0" xfId="0" applyFont="1" applyBorder="1" applyAlignment="1">
      <alignment horizontal="right"/>
    </xf>
    <xf numFmtId="0" fontId="10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6" xfId="0" applyBorder="1" applyAlignment="1"/>
    <xf numFmtId="0" fontId="9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14" fontId="4" fillId="0" borderId="5" xfId="0" applyNumberFormat="1" applyFont="1" applyBorder="1" applyAlignment="1">
      <alignment horizontal="center" vertical="top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3C8F-4B04-4153-B081-2A32E1D5E65D}">
  <sheetPr codeName="Tabelle1"/>
  <dimension ref="A1:AH36"/>
  <sheetViews>
    <sheetView tabSelected="1" zoomScaleNormal="100" workbookViewId="0">
      <selection sqref="A1:F1"/>
    </sheetView>
  </sheetViews>
  <sheetFormatPr baseColWidth="10" defaultRowHeight="12.5"/>
  <cols>
    <col min="1" max="1" width="11.26953125" customWidth="1"/>
    <col min="2" max="2" width="15.26953125" customWidth="1"/>
    <col min="3" max="3" width="23.81640625" customWidth="1"/>
    <col min="4" max="4" width="60.26953125" customWidth="1"/>
    <col min="5" max="5" width="24.453125" customWidth="1"/>
    <col min="6" max="7" width="6.453125" customWidth="1"/>
    <col min="8" max="9" width="4.26953125" customWidth="1"/>
    <col min="10" max="10" width="6.26953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7265625" customWidth="1"/>
    <col min="17" max="17" width="6.54296875" customWidth="1"/>
    <col min="18" max="18" width="7.1796875" customWidth="1"/>
    <col min="19" max="20" width="6.1796875" customWidth="1"/>
    <col min="21" max="21" width="5.54296875" customWidth="1"/>
    <col min="22" max="22" width="4.81640625" customWidth="1"/>
    <col min="23" max="23" width="6.26953125" customWidth="1"/>
    <col min="24" max="24" width="5.81640625" customWidth="1"/>
    <col min="25" max="25" width="6.1796875" customWidth="1"/>
    <col min="26" max="26" width="5.726562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1" width="3.26953125" customWidth="1"/>
    <col min="32" max="33" width="3.1796875" customWidth="1"/>
    <col min="34" max="34" width="3.54296875" customWidth="1"/>
  </cols>
  <sheetData>
    <row r="1" spans="1:34" ht="26.25" customHeight="1">
      <c r="A1" s="55" t="s">
        <v>59</v>
      </c>
      <c r="B1" s="56"/>
      <c r="C1" s="56"/>
      <c r="D1" s="56"/>
      <c r="E1" s="56"/>
      <c r="F1" s="57"/>
      <c r="G1" s="59" t="s">
        <v>58</v>
      </c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1"/>
    </row>
    <row r="2" spans="1:34">
      <c r="A2" s="58"/>
      <c r="B2" s="58"/>
      <c r="C2" s="58"/>
      <c r="D2" s="58"/>
      <c r="E2" s="58"/>
      <c r="F2" s="58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0" t="s">
        <v>24</v>
      </c>
      <c r="H3" s="20" t="s">
        <v>21</v>
      </c>
      <c r="I3" s="20" t="s">
        <v>22</v>
      </c>
      <c r="J3" s="20" t="s">
        <v>6</v>
      </c>
      <c r="K3" s="21" t="s">
        <v>30</v>
      </c>
      <c r="L3" s="20" t="s">
        <v>34</v>
      </c>
      <c r="M3" s="20" t="s">
        <v>23</v>
      </c>
      <c r="N3" s="20" t="s">
        <v>12</v>
      </c>
      <c r="O3" s="21" t="s">
        <v>31</v>
      </c>
      <c r="P3" s="20" t="s">
        <v>33</v>
      </c>
      <c r="Q3" s="20" t="s">
        <v>13</v>
      </c>
      <c r="R3" s="21" t="s">
        <v>32</v>
      </c>
      <c r="S3" s="20" t="s">
        <v>7</v>
      </c>
      <c r="T3" s="20" t="s">
        <v>8</v>
      </c>
      <c r="U3" s="20" t="s">
        <v>29</v>
      </c>
      <c r="V3" s="20" t="s">
        <v>10</v>
      </c>
      <c r="W3" s="21" t="s">
        <v>25</v>
      </c>
      <c r="X3" s="20" t="s">
        <v>11</v>
      </c>
      <c r="Y3" s="21" t="s">
        <v>27</v>
      </c>
      <c r="Z3" s="21" t="s">
        <v>28</v>
      </c>
      <c r="AA3" s="20" t="s">
        <v>9</v>
      </c>
      <c r="AB3" s="22" t="s">
        <v>16</v>
      </c>
      <c r="AC3" s="22" t="s">
        <v>17</v>
      </c>
      <c r="AD3" s="22" t="s">
        <v>18</v>
      </c>
      <c r="AE3" s="22" t="s">
        <v>19</v>
      </c>
      <c r="AF3" s="23" t="s">
        <v>15</v>
      </c>
      <c r="AG3" s="23" t="s">
        <v>14</v>
      </c>
      <c r="AH3" s="23" t="s">
        <v>26</v>
      </c>
    </row>
    <row r="4" spans="1:34" ht="13">
      <c r="A4" s="42" t="s">
        <v>35</v>
      </c>
      <c r="B4" s="41">
        <v>44045</v>
      </c>
      <c r="C4" s="52" t="s">
        <v>51</v>
      </c>
      <c r="D4" s="51" t="s">
        <v>52</v>
      </c>
      <c r="E4" s="53" t="s">
        <v>43</v>
      </c>
      <c r="F4" s="52">
        <v>37</v>
      </c>
      <c r="G4" s="10">
        <f>SUM(F4)</f>
        <v>37</v>
      </c>
      <c r="H4" s="10">
        <f>ROUND(PRODUCT(G4/1),0)</f>
        <v>37</v>
      </c>
      <c r="I4" s="10">
        <f>ROUND(PRODUCT(G4/COUNT(F4:F4)),0)</f>
        <v>37</v>
      </c>
      <c r="J4" s="33"/>
      <c r="K4" s="15">
        <f>SUM(J4)</f>
        <v>0</v>
      </c>
      <c r="L4" s="38" t="e">
        <f t="shared" ref="L4:L11" si="0">IF(F4=0,0,ROUND(PRODUCT(F4/SUM(HOUR(J4),PRODUCT(MINUTE(J4)/60))),1))</f>
        <v>#DIV/0!</v>
      </c>
      <c r="M4" s="43">
        <v>44.3</v>
      </c>
      <c r="N4" s="33">
        <v>0.15138888888888888</v>
      </c>
      <c r="O4" s="15">
        <f>SUM(N4)</f>
        <v>0.15138888888888888</v>
      </c>
      <c r="P4" s="38">
        <f t="shared" ref="P4:P11" si="1">IF(F4=0,0,ROUND(PRODUCT(F4/SUM(HOUR(N4),PRODUCT(MINUTE(N4)/60))),1))</f>
        <v>10.199999999999999</v>
      </c>
      <c r="Q4" s="15">
        <f t="shared" ref="Q4:Q11" si="2">SUM(N4,-J4)</f>
        <v>0.15138888888888888</v>
      </c>
      <c r="R4" s="15">
        <f>SUM(Q4)</f>
        <v>0.15138888888888888</v>
      </c>
      <c r="S4" s="10">
        <v>537</v>
      </c>
      <c r="T4" s="8">
        <v>470</v>
      </c>
      <c r="U4" s="11">
        <f>SUM(-S4,T4)</f>
        <v>-67</v>
      </c>
      <c r="V4" s="10">
        <v>349</v>
      </c>
      <c r="W4" s="11">
        <f>SUM(V4)</f>
        <v>349</v>
      </c>
      <c r="X4" s="10">
        <f t="shared" ref="X4:X11" si="3">SUM(S4,-T4,V4)</f>
        <v>416</v>
      </c>
      <c r="Y4" s="11">
        <f>SUM(X4)</f>
        <v>416</v>
      </c>
      <c r="Z4" s="11">
        <f t="shared" ref="Z4:Z11" si="4">SUM(V4,-X4)</f>
        <v>-67</v>
      </c>
      <c r="AA4" s="10">
        <v>537</v>
      </c>
      <c r="AB4" s="10"/>
      <c r="AC4" s="10"/>
      <c r="AD4" s="10"/>
      <c r="AE4" s="10"/>
      <c r="AF4" s="10"/>
      <c r="AG4" s="10"/>
      <c r="AH4" s="12">
        <f>SUM(AG4,-AF4)</f>
        <v>0</v>
      </c>
    </row>
    <row r="5" spans="1:34" ht="25.5">
      <c r="A5" s="42" t="s">
        <v>36</v>
      </c>
      <c r="B5" s="41">
        <v>44046</v>
      </c>
      <c r="C5" s="52" t="s">
        <v>43</v>
      </c>
      <c r="D5" s="51" t="s">
        <v>56</v>
      </c>
      <c r="E5" s="53" t="s">
        <v>44</v>
      </c>
      <c r="F5" s="52">
        <v>58</v>
      </c>
      <c r="G5" s="8">
        <f t="shared" ref="G5:G11" si="5">SUM(G4,F5)</f>
        <v>95</v>
      </c>
      <c r="H5" s="8">
        <f>ROUND(PRODUCT(G5/2),0)</f>
        <v>48</v>
      </c>
      <c r="I5" s="8">
        <f>ROUND(PRODUCT(G5/COUNT(F4:F5)),0)</f>
        <v>48</v>
      </c>
      <c r="J5" s="34"/>
      <c r="K5" s="16">
        <f t="shared" ref="K5:K11" si="6">SUM(J5,K4)</f>
        <v>0</v>
      </c>
      <c r="L5" s="38" t="e">
        <f t="shared" si="0"/>
        <v>#DIV/0!</v>
      </c>
      <c r="M5" s="43">
        <v>40</v>
      </c>
      <c r="N5" s="34">
        <v>0.31666666666666665</v>
      </c>
      <c r="O5" s="16">
        <f t="shared" ref="O5:O11" si="7">SUM(N5,O4)</f>
        <v>0.46805555555555556</v>
      </c>
      <c r="P5" s="38">
        <f t="shared" si="1"/>
        <v>7.6</v>
      </c>
      <c r="Q5" s="16">
        <f t="shared" si="2"/>
        <v>0.31666666666666665</v>
      </c>
      <c r="R5" s="16">
        <f>SUM(Q5,R4)</f>
        <v>0.46805555555555556</v>
      </c>
      <c r="S5" s="8">
        <v>470</v>
      </c>
      <c r="T5" s="8">
        <v>700</v>
      </c>
      <c r="U5" s="13">
        <f>SUM(-S5,T5)</f>
        <v>230</v>
      </c>
      <c r="V5" s="24">
        <v>739</v>
      </c>
      <c r="W5" s="13">
        <f>SUM(W4,V5)</f>
        <v>1088</v>
      </c>
      <c r="X5" s="8">
        <f t="shared" si="3"/>
        <v>509</v>
      </c>
      <c r="Y5" s="13">
        <f>SUM(Y4,X5)</f>
        <v>925</v>
      </c>
      <c r="Z5" s="13">
        <f t="shared" si="4"/>
        <v>230</v>
      </c>
      <c r="AA5" s="8">
        <v>750</v>
      </c>
      <c r="AB5" s="8"/>
      <c r="AC5" s="25"/>
      <c r="AD5" s="24"/>
      <c r="AE5" s="25"/>
      <c r="AF5" s="25"/>
      <c r="AG5" s="25"/>
      <c r="AH5" s="14">
        <f>SUM(AG5,-AF5)</f>
        <v>0</v>
      </c>
    </row>
    <row r="6" spans="1:34" ht="13">
      <c r="A6" s="42" t="s">
        <v>37</v>
      </c>
      <c r="B6" s="41">
        <v>44047</v>
      </c>
      <c r="C6" s="52" t="s">
        <v>44</v>
      </c>
      <c r="D6" s="51" t="s">
        <v>57</v>
      </c>
      <c r="E6" s="53" t="s">
        <v>45</v>
      </c>
      <c r="F6" s="52">
        <v>63</v>
      </c>
      <c r="G6" s="8">
        <f t="shared" si="5"/>
        <v>158</v>
      </c>
      <c r="H6" s="8">
        <f>ROUND(PRODUCT(G6/3),0)</f>
        <v>53</v>
      </c>
      <c r="I6" s="8">
        <f>ROUND(PRODUCT(G6/COUNT(F4:F6)),0)</f>
        <v>53</v>
      </c>
      <c r="J6" s="34"/>
      <c r="K6" s="16">
        <f t="shared" si="6"/>
        <v>0</v>
      </c>
      <c r="L6" s="38" t="e">
        <f t="shared" si="0"/>
        <v>#DIV/0!</v>
      </c>
      <c r="M6" s="43">
        <v>52.1</v>
      </c>
      <c r="N6" s="34">
        <v>0.28888888888888892</v>
      </c>
      <c r="O6" s="16">
        <f t="shared" si="7"/>
        <v>0.75694444444444442</v>
      </c>
      <c r="P6" s="38">
        <f t="shared" si="1"/>
        <v>9.1</v>
      </c>
      <c r="Q6" s="16">
        <f t="shared" si="2"/>
        <v>0.28888888888888892</v>
      </c>
      <c r="R6" s="16">
        <f t="shared" ref="R6:R11" si="8">SUM(Q6,R5)</f>
        <v>0.75694444444444442</v>
      </c>
      <c r="S6" s="8">
        <v>700</v>
      </c>
      <c r="T6" s="24">
        <v>300</v>
      </c>
      <c r="U6" s="13">
        <f t="shared" ref="U6:U11" si="9">SUM(-S6,T6)</f>
        <v>-400</v>
      </c>
      <c r="V6" s="24">
        <v>805</v>
      </c>
      <c r="W6" s="13">
        <f t="shared" ref="W6:Y11" si="10">SUM(W5,V6)</f>
        <v>1893</v>
      </c>
      <c r="X6" s="8">
        <f t="shared" si="3"/>
        <v>1205</v>
      </c>
      <c r="Y6" s="13">
        <f t="shared" si="10"/>
        <v>2130</v>
      </c>
      <c r="Z6" s="13">
        <f t="shared" si="4"/>
        <v>-400</v>
      </c>
      <c r="AA6" s="8">
        <v>888</v>
      </c>
      <c r="AB6" s="8"/>
      <c r="AC6" s="25"/>
      <c r="AD6" s="24"/>
      <c r="AE6" s="25"/>
      <c r="AF6" s="25"/>
      <c r="AG6" s="25"/>
      <c r="AH6" s="14">
        <f t="shared" ref="AH6:AH11" si="11">SUM(AG6,-AF6)</f>
        <v>0</v>
      </c>
    </row>
    <row r="7" spans="1:34" ht="13">
      <c r="A7" s="42" t="s">
        <v>38</v>
      </c>
      <c r="B7" s="41">
        <v>44048</v>
      </c>
      <c r="C7" s="52" t="s">
        <v>45</v>
      </c>
      <c r="D7" s="54" t="s">
        <v>60</v>
      </c>
      <c r="E7" s="53" t="s">
        <v>46</v>
      </c>
      <c r="F7" s="52">
        <v>87</v>
      </c>
      <c r="G7" s="8">
        <f t="shared" si="5"/>
        <v>245</v>
      </c>
      <c r="H7" s="8">
        <f>ROUND(PRODUCT(G7/4),0)</f>
        <v>61</v>
      </c>
      <c r="I7" s="8">
        <f>ROUND(PRODUCT(G7/COUNT(F4:F7)),0)</f>
        <v>61</v>
      </c>
      <c r="J7" s="34"/>
      <c r="K7" s="16">
        <f t="shared" si="6"/>
        <v>0</v>
      </c>
      <c r="L7" s="38" t="e">
        <f t="shared" si="0"/>
        <v>#DIV/0!</v>
      </c>
      <c r="M7" s="43">
        <v>47.8</v>
      </c>
      <c r="N7" s="34">
        <v>0.375</v>
      </c>
      <c r="O7" s="16">
        <f t="shared" si="7"/>
        <v>1.1319444444444444</v>
      </c>
      <c r="P7" s="38">
        <f t="shared" si="1"/>
        <v>9.6999999999999993</v>
      </c>
      <c r="Q7" s="16">
        <f t="shared" si="2"/>
        <v>0.375</v>
      </c>
      <c r="R7" s="16">
        <f t="shared" si="8"/>
        <v>1.1319444444444444</v>
      </c>
      <c r="S7" s="24">
        <v>300</v>
      </c>
      <c r="T7" s="24">
        <v>250</v>
      </c>
      <c r="U7" s="13">
        <f t="shared" si="9"/>
        <v>-50</v>
      </c>
      <c r="V7" s="24">
        <v>443</v>
      </c>
      <c r="W7" s="13">
        <f t="shared" si="10"/>
        <v>2336</v>
      </c>
      <c r="X7" s="8">
        <f t="shared" si="3"/>
        <v>493</v>
      </c>
      <c r="Y7" s="13">
        <f t="shared" si="10"/>
        <v>2623</v>
      </c>
      <c r="Z7" s="13">
        <f t="shared" si="4"/>
        <v>-50</v>
      </c>
      <c r="AA7" s="24">
        <v>300</v>
      </c>
      <c r="AB7" s="24"/>
      <c r="AC7" s="25"/>
      <c r="AD7" s="24"/>
      <c r="AE7" s="25"/>
      <c r="AF7" s="25"/>
      <c r="AG7" s="25"/>
      <c r="AH7" s="14">
        <f t="shared" si="11"/>
        <v>0</v>
      </c>
    </row>
    <row r="8" spans="1:34" ht="13">
      <c r="A8" s="42" t="s">
        <v>39</v>
      </c>
      <c r="B8" s="41">
        <v>44049</v>
      </c>
      <c r="C8" s="52" t="s">
        <v>46</v>
      </c>
      <c r="D8" s="51" t="s">
        <v>55</v>
      </c>
      <c r="E8" s="53" t="s">
        <v>48</v>
      </c>
      <c r="F8" s="52">
        <v>91</v>
      </c>
      <c r="G8" s="8">
        <f t="shared" si="5"/>
        <v>336</v>
      </c>
      <c r="H8" s="8">
        <f>ROUND(PRODUCT(G8/5),0)</f>
        <v>67</v>
      </c>
      <c r="I8" s="8">
        <f>ROUND(PRODUCT(G8/COUNT(F4:F8)),0)</f>
        <v>67</v>
      </c>
      <c r="J8" s="34"/>
      <c r="K8" s="16">
        <f t="shared" si="6"/>
        <v>0</v>
      </c>
      <c r="L8" s="38" t="e">
        <f t="shared" si="0"/>
        <v>#DIV/0!</v>
      </c>
      <c r="M8" s="43">
        <v>51.6</v>
      </c>
      <c r="N8" s="34">
        <v>0.34375</v>
      </c>
      <c r="O8" s="16">
        <f t="shared" si="7"/>
        <v>1.4756944444444444</v>
      </c>
      <c r="P8" s="38">
        <f t="shared" si="1"/>
        <v>11</v>
      </c>
      <c r="Q8" s="16">
        <f t="shared" si="2"/>
        <v>0.34375</v>
      </c>
      <c r="R8" s="16">
        <f t="shared" si="8"/>
        <v>1.4756944444444444</v>
      </c>
      <c r="S8" s="24">
        <v>250</v>
      </c>
      <c r="T8" s="24">
        <v>200</v>
      </c>
      <c r="U8" s="13">
        <f t="shared" si="9"/>
        <v>-50</v>
      </c>
      <c r="V8" s="24">
        <v>466</v>
      </c>
      <c r="W8" s="13">
        <f t="shared" si="10"/>
        <v>2802</v>
      </c>
      <c r="X8" s="8">
        <f t="shared" si="3"/>
        <v>516</v>
      </c>
      <c r="Y8" s="13">
        <f t="shared" si="10"/>
        <v>3139</v>
      </c>
      <c r="Z8" s="13">
        <f t="shared" si="4"/>
        <v>-50</v>
      </c>
      <c r="AA8" s="24">
        <v>250</v>
      </c>
      <c r="AB8" s="24"/>
      <c r="AC8" s="25"/>
      <c r="AD8" s="24"/>
      <c r="AE8" s="25"/>
      <c r="AF8" s="25"/>
      <c r="AG8" s="25"/>
      <c r="AH8" s="14">
        <f t="shared" si="11"/>
        <v>0</v>
      </c>
    </row>
    <row r="9" spans="1:34" ht="13">
      <c r="A9" s="42" t="s">
        <v>40</v>
      </c>
      <c r="B9" s="41">
        <v>44050</v>
      </c>
      <c r="C9" s="52" t="s">
        <v>48</v>
      </c>
      <c r="D9" s="51" t="s">
        <v>61</v>
      </c>
      <c r="E9" s="53" t="s">
        <v>49</v>
      </c>
      <c r="F9" s="52">
        <v>81</v>
      </c>
      <c r="G9" s="8">
        <f t="shared" si="5"/>
        <v>417</v>
      </c>
      <c r="H9" s="8">
        <f>ROUND(PRODUCT(G9/6),0)</f>
        <v>70</v>
      </c>
      <c r="I9" s="8">
        <f>ROUND(PRODUCT(G9/COUNT(F4:F9)),0)</f>
        <v>70</v>
      </c>
      <c r="J9" s="34">
        <v>0.24166666666666667</v>
      </c>
      <c r="K9" s="16">
        <f t="shared" si="6"/>
        <v>0.24166666666666667</v>
      </c>
      <c r="L9" s="38">
        <f t="shared" si="0"/>
        <v>14</v>
      </c>
      <c r="M9" s="43">
        <v>39.700000000000003</v>
      </c>
      <c r="N9" s="34">
        <v>0.32291666666666669</v>
      </c>
      <c r="O9" s="16">
        <f t="shared" si="7"/>
        <v>1.7986111111111112</v>
      </c>
      <c r="P9" s="38">
        <f t="shared" si="1"/>
        <v>10.5</v>
      </c>
      <c r="Q9" s="16">
        <f t="shared" si="2"/>
        <v>8.1250000000000017E-2</v>
      </c>
      <c r="R9" s="16">
        <f t="shared" si="8"/>
        <v>1.5569444444444445</v>
      </c>
      <c r="S9" s="24">
        <v>200</v>
      </c>
      <c r="T9" s="24">
        <v>200</v>
      </c>
      <c r="U9" s="13">
        <f t="shared" si="9"/>
        <v>0</v>
      </c>
      <c r="V9" s="24">
        <v>560</v>
      </c>
      <c r="W9" s="13">
        <f t="shared" si="10"/>
        <v>3362</v>
      </c>
      <c r="X9" s="8">
        <f t="shared" si="3"/>
        <v>560</v>
      </c>
      <c r="Y9" s="13">
        <f t="shared" si="10"/>
        <v>3699</v>
      </c>
      <c r="Z9" s="13">
        <f t="shared" si="4"/>
        <v>0</v>
      </c>
      <c r="AA9" s="24">
        <v>200</v>
      </c>
      <c r="AB9" s="24"/>
      <c r="AC9" s="25"/>
      <c r="AD9" s="24"/>
      <c r="AE9" s="25"/>
      <c r="AF9" s="25"/>
      <c r="AG9" s="25"/>
      <c r="AH9" s="14">
        <f t="shared" si="11"/>
        <v>0</v>
      </c>
    </row>
    <row r="10" spans="1:34" ht="13">
      <c r="A10" s="42" t="s">
        <v>41</v>
      </c>
      <c r="B10" s="41">
        <v>44051</v>
      </c>
      <c r="C10" s="52" t="s">
        <v>49</v>
      </c>
      <c r="D10" s="51" t="s">
        <v>54</v>
      </c>
      <c r="E10" s="53" t="s">
        <v>50</v>
      </c>
      <c r="F10" s="52">
        <v>88</v>
      </c>
      <c r="G10" s="8">
        <f t="shared" si="5"/>
        <v>505</v>
      </c>
      <c r="H10" s="8">
        <f>ROUND(PRODUCT(G10/7),0)</f>
        <v>72</v>
      </c>
      <c r="I10" s="8">
        <f>ROUND(PRODUCT(G10/COUNT(F4:F10)),0)</f>
        <v>72</v>
      </c>
      <c r="J10" s="34">
        <v>0.25347222222222221</v>
      </c>
      <c r="K10" s="16">
        <f t="shared" si="6"/>
        <v>0.49513888888888891</v>
      </c>
      <c r="L10" s="38">
        <f t="shared" si="0"/>
        <v>14.5</v>
      </c>
      <c r="M10" s="43">
        <v>58.5</v>
      </c>
      <c r="N10" s="34">
        <v>0.33194444444444443</v>
      </c>
      <c r="O10" s="16">
        <f t="shared" si="7"/>
        <v>2.1305555555555555</v>
      </c>
      <c r="P10" s="38">
        <f t="shared" si="1"/>
        <v>11</v>
      </c>
      <c r="Q10" s="16">
        <f t="shared" si="2"/>
        <v>7.8472222222222221E-2</v>
      </c>
      <c r="R10" s="16">
        <f t="shared" si="8"/>
        <v>1.6354166666666667</v>
      </c>
      <c r="S10" s="24">
        <v>200</v>
      </c>
      <c r="T10" s="24">
        <v>180</v>
      </c>
      <c r="U10" s="13">
        <f t="shared" si="9"/>
        <v>-20</v>
      </c>
      <c r="V10" s="24">
        <v>172</v>
      </c>
      <c r="W10" s="13">
        <f t="shared" si="10"/>
        <v>3534</v>
      </c>
      <c r="X10" s="8">
        <f t="shared" si="3"/>
        <v>192</v>
      </c>
      <c r="Y10" s="13">
        <f t="shared" si="10"/>
        <v>3891</v>
      </c>
      <c r="Z10" s="13">
        <f t="shared" si="4"/>
        <v>-20</v>
      </c>
      <c r="AA10" s="24">
        <v>200</v>
      </c>
      <c r="AB10" s="24"/>
      <c r="AC10" s="25"/>
      <c r="AD10" s="24"/>
      <c r="AE10" s="25"/>
      <c r="AF10" s="25"/>
      <c r="AG10" s="25"/>
      <c r="AH10" s="14">
        <f t="shared" si="11"/>
        <v>0</v>
      </c>
    </row>
    <row r="11" spans="1:34" ht="13">
      <c r="A11" s="39" t="s">
        <v>42</v>
      </c>
      <c r="B11" s="41">
        <v>44052</v>
      </c>
      <c r="C11" s="52" t="s">
        <v>50</v>
      </c>
      <c r="D11" s="51" t="s">
        <v>53</v>
      </c>
      <c r="E11" s="53" t="s">
        <v>47</v>
      </c>
      <c r="F11" s="52">
        <v>94</v>
      </c>
      <c r="G11" s="8">
        <f t="shared" si="5"/>
        <v>599</v>
      </c>
      <c r="H11" s="8">
        <f>ROUND(PRODUCT(G11/8),0)</f>
        <v>75</v>
      </c>
      <c r="I11" s="8">
        <f>ROUND(PRODUCT(G11/COUNT(F4:F11)),0)</f>
        <v>75</v>
      </c>
      <c r="J11" s="34">
        <v>0.25833333333333336</v>
      </c>
      <c r="K11" s="16">
        <f t="shared" si="6"/>
        <v>0.75347222222222232</v>
      </c>
      <c r="L11" s="38">
        <f t="shared" si="0"/>
        <v>15.2</v>
      </c>
      <c r="M11" s="43">
        <v>26.5</v>
      </c>
      <c r="N11" s="34">
        <v>0.30486111111111108</v>
      </c>
      <c r="O11" s="16">
        <f t="shared" si="7"/>
        <v>2.4354166666666668</v>
      </c>
      <c r="P11" s="38">
        <f t="shared" si="1"/>
        <v>12.8</v>
      </c>
      <c r="Q11" s="16">
        <f t="shared" si="2"/>
        <v>4.6527777777777724E-2</v>
      </c>
      <c r="R11" s="16">
        <f t="shared" si="8"/>
        <v>1.6819444444444445</v>
      </c>
      <c r="S11" s="24">
        <v>180</v>
      </c>
      <c r="T11" s="24">
        <v>115</v>
      </c>
      <c r="U11" s="13">
        <f t="shared" si="9"/>
        <v>-65</v>
      </c>
      <c r="V11" s="24">
        <v>330</v>
      </c>
      <c r="W11" s="13">
        <f t="shared" si="10"/>
        <v>3864</v>
      </c>
      <c r="X11" s="8">
        <f t="shared" si="3"/>
        <v>395</v>
      </c>
      <c r="Y11" s="13">
        <f t="shared" si="10"/>
        <v>4286</v>
      </c>
      <c r="Z11" s="13">
        <f t="shared" si="4"/>
        <v>-65</v>
      </c>
      <c r="AA11" s="24">
        <v>180</v>
      </c>
      <c r="AB11" s="24"/>
      <c r="AC11" s="25"/>
      <c r="AD11" s="24"/>
      <c r="AE11" s="25"/>
      <c r="AF11" s="25"/>
      <c r="AG11" s="25"/>
      <c r="AH11" s="14">
        <f t="shared" si="11"/>
        <v>0</v>
      </c>
    </row>
    <row r="12" spans="1:34" ht="13">
      <c r="A12" s="26" t="s">
        <v>5</v>
      </c>
      <c r="B12" s="62"/>
      <c r="C12" s="63"/>
      <c r="D12" s="63"/>
      <c r="E12" s="64"/>
      <c r="F12" s="27">
        <f>SUM(F4:F11)</f>
        <v>599</v>
      </c>
      <c r="G12" s="17">
        <f>SUM(G11)</f>
        <v>599</v>
      </c>
      <c r="H12" s="17">
        <f>SUM(H11)</f>
        <v>75</v>
      </c>
      <c r="I12" s="17">
        <f>SUM(I11)</f>
        <v>75</v>
      </c>
      <c r="J12" s="18">
        <f>SUM(J4:J11)</f>
        <v>0.75347222222222232</v>
      </c>
      <c r="K12" s="32">
        <f>F12/SUM(HOUR(J12)+(ROUNDDOWN(J12,0)*24),PRODUCT(MINUTE(J12)/60))</f>
        <v>33.124423963133644</v>
      </c>
      <c r="L12" s="37" t="e">
        <f>SUM(L4:L11)/COUNT(F4:F11)</f>
        <v>#DIV/0!</v>
      </c>
      <c r="M12" s="40">
        <f>PRODUCT(SUM(M4:M11),1/COUNT(M4:M11))</f>
        <v>45.0625</v>
      </c>
      <c r="N12" s="18">
        <f>SUM(N4:N11)</f>
        <v>2.4354166666666668</v>
      </c>
      <c r="O12" s="32">
        <f>F12/SUM(HOUR(N12)+(ROUNDDOWN(N12,0)*24),PRODUCT(MINUTE(N12)/60))</f>
        <v>10.248075278015397</v>
      </c>
      <c r="P12" s="37">
        <f>SUM(P4:P11)/COUNT(F4:F11)</f>
        <v>10.237499999999999</v>
      </c>
      <c r="Q12" s="18">
        <f>SUM(Q4:Q11)</f>
        <v>1.6819444444444445</v>
      </c>
      <c r="R12" s="17"/>
      <c r="S12" s="17">
        <f>ROUND(SUM(S4:S11)/COUNT(S4:S11),0)</f>
        <v>355</v>
      </c>
      <c r="T12" s="17">
        <f>ROUND(SUM(T4:T11)/COUNT(T4:T11),0)</f>
        <v>302</v>
      </c>
      <c r="U12" s="19">
        <f>SUM(U4:U11)</f>
        <v>-422</v>
      </c>
      <c r="V12" s="17">
        <f>ROUND(SUM(V4:V11)/COUNT(V4:V11),0)</f>
        <v>483</v>
      </c>
      <c r="W12" s="17">
        <f>SUM(W11)</f>
        <v>3864</v>
      </c>
      <c r="X12" s="17">
        <f>ROUND(SUM(X4:X11)/COUNT(V4:V11),0)</f>
        <v>536</v>
      </c>
      <c r="Y12" s="17">
        <f>SUM(Y11)</f>
        <v>4286</v>
      </c>
      <c r="Z12" s="19">
        <f>SUM(Z4:Z11)</f>
        <v>-422</v>
      </c>
      <c r="AA12" s="17">
        <f>ROUND(SUM(AA4:AA11)/COUNT(AA4:AA11),0)</f>
        <v>413</v>
      </c>
      <c r="AB12" s="31" t="e">
        <f t="shared" ref="AB12:AG12" si="12">SUM(AB4:AB11)/COUNT(AB4:AB11)</f>
        <v>#DIV/0!</v>
      </c>
      <c r="AC12" s="31" t="e">
        <f t="shared" si="12"/>
        <v>#DIV/0!</v>
      </c>
      <c r="AD12" s="31" t="e">
        <f t="shared" si="12"/>
        <v>#DIV/0!</v>
      </c>
      <c r="AE12" s="31" t="e">
        <f t="shared" si="12"/>
        <v>#DIV/0!</v>
      </c>
      <c r="AF12" s="31" t="e">
        <f t="shared" si="12"/>
        <v>#DIV/0!</v>
      </c>
      <c r="AG12" s="31" t="e">
        <f t="shared" si="12"/>
        <v>#DIV/0!</v>
      </c>
      <c r="AH12" s="31" t="e">
        <f>SUM(AH4:AH11)/COUNT(AG4:AG11)</f>
        <v>#DIV/0!</v>
      </c>
    </row>
    <row r="13" spans="1:34" ht="13">
      <c r="Q13" s="8"/>
      <c r="R13" s="8"/>
      <c r="S13" s="8"/>
      <c r="W13" s="13"/>
      <c r="Y13" s="13"/>
    </row>
    <row r="14" spans="1:34" ht="13">
      <c r="O14" s="8"/>
      <c r="P14" s="8"/>
      <c r="Q14" s="8"/>
      <c r="R14" s="28"/>
      <c r="S14" s="8"/>
      <c r="T14" s="8"/>
      <c r="U14" s="8"/>
      <c r="V14" s="8"/>
      <c r="W14" s="13"/>
      <c r="X14" s="8"/>
      <c r="Y14" s="13"/>
      <c r="Z14" s="8"/>
      <c r="AA14" s="8"/>
    </row>
    <row r="15" spans="1:34" ht="13">
      <c r="F15" s="8"/>
      <c r="N15" s="36"/>
      <c r="O15" s="8"/>
      <c r="P15" s="8"/>
      <c r="Q15" s="35"/>
      <c r="R15" s="35"/>
      <c r="S15" s="8"/>
      <c r="T15" s="8"/>
      <c r="U15" s="8"/>
      <c r="V15" s="8"/>
      <c r="W15" s="8"/>
      <c r="X15" s="8"/>
      <c r="Y15" s="8"/>
      <c r="Z15" s="8"/>
      <c r="AA15" s="8"/>
    </row>
    <row r="16" spans="1:34" ht="13">
      <c r="D16" s="8"/>
      <c r="E16" s="8"/>
      <c r="F16" s="44"/>
      <c r="G16" s="8"/>
      <c r="H16" s="8"/>
      <c r="I16" s="8"/>
      <c r="J16" s="8"/>
      <c r="K16" s="8"/>
      <c r="L16" s="8"/>
      <c r="M16" s="8"/>
      <c r="N16" s="8"/>
      <c r="O16" s="8"/>
      <c r="P16" s="8"/>
      <c r="Q16" s="35"/>
      <c r="R16" s="35"/>
      <c r="S16" s="8"/>
      <c r="T16" s="8"/>
      <c r="U16" s="8"/>
      <c r="V16" s="8"/>
      <c r="W16" s="8"/>
      <c r="X16" s="8"/>
      <c r="Y16" s="8"/>
      <c r="Z16" s="8"/>
      <c r="AA16" s="8"/>
    </row>
    <row r="17" spans="1:27" ht="13">
      <c r="D17" s="8"/>
      <c r="E17" s="8"/>
      <c r="F17" s="44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35"/>
      <c r="S17" s="8"/>
      <c r="T17" s="8"/>
      <c r="U17" s="8"/>
      <c r="V17" s="8"/>
      <c r="W17" s="8"/>
      <c r="X17" s="8"/>
      <c r="Y17" s="8"/>
      <c r="Z17" s="8"/>
      <c r="AA17" s="8"/>
    </row>
    <row r="18" spans="1:27" ht="17.5">
      <c r="A18" s="47"/>
      <c r="B18" s="48"/>
      <c r="C18" s="49"/>
      <c r="D18" s="47"/>
      <c r="E18" s="50"/>
      <c r="F18" s="47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27" ht="17.5">
      <c r="A19" s="47"/>
      <c r="B19" s="48"/>
      <c r="C19" s="49"/>
      <c r="D19" s="47"/>
      <c r="E19" s="50"/>
      <c r="F19" s="47"/>
      <c r="G19" s="8"/>
      <c r="H19" s="8"/>
      <c r="I19" s="8"/>
      <c r="J19" s="8"/>
      <c r="K19" s="8"/>
      <c r="L19" s="45"/>
      <c r="M19" s="8"/>
      <c r="N19" s="8"/>
      <c r="O19" s="8"/>
      <c r="P19" s="8"/>
      <c r="Q19" s="29"/>
      <c r="R19" s="8"/>
      <c r="S19" s="29"/>
      <c r="T19" s="8"/>
      <c r="U19" s="8"/>
    </row>
    <row r="20" spans="1:27" ht="17.5">
      <c r="A20" s="47"/>
      <c r="B20" s="48"/>
      <c r="C20" s="49"/>
      <c r="D20" s="47"/>
      <c r="E20" s="50"/>
      <c r="F20" s="47"/>
      <c r="G20" s="8"/>
      <c r="H20" s="8"/>
      <c r="I20" s="8"/>
      <c r="J20" s="8"/>
      <c r="K20" s="8"/>
      <c r="L20" s="45"/>
      <c r="M20" s="8"/>
      <c r="N20" s="8"/>
      <c r="O20" s="8"/>
      <c r="P20" s="8"/>
      <c r="Q20" s="29"/>
      <c r="R20" s="8"/>
      <c r="S20" s="29"/>
      <c r="T20" s="8"/>
      <c r="U20" s="8"/>
    </row>
    <row r="21" spans="1:27" ht="17.5">
      <c r="A21" s="47"/>
      <c r="B21" s="48"/>
      <c r="C21" s="49"/>
      <c r="D21" s="47"/>
      <c r="E21" s="50"/>
      <c r="F21" s="47"/>
      <c r="G21" s="8"/>
      <c r="H21" s="8"/>
      <c r="I21" s="8"/>
      <c r="J21" s="8"/>
      <c r="K21" s="8"/>
      <c r="L21" s="45"/>
      <c r="M21" s="8"/>
      <c r="N21" s="8"/>
      <c r="O21" s="8"/>
      <c r="P21" s="8"/>
      <c r="Q21" s="29"/>
      <c r="R21" s="8"/>
      <c r="S21" s="29"/>
      <c r="T21" s="8"/>
      <c r="U21" s="8"/>
    </row>
    <row r="22" spans="1:27" ht="17.5">
      <c r="A22" s="47"/>
      <c r="B22" s="48"/>
      <c r="C22" s="49"/>
      <c r="D22" s="47"/>
      <c r="E22" s="50"/>
      <c r="F22" s="47"/>
      <c r="G22" s="8"/>
      <c r="H22" s="8"/>
      <c r="I22" s="8"/>
      <c r="J22" s="8"/>
      <c r="K22" s="8"/>
      <c r="L22" s="45"/>
      <c r="M22" s="8"/>
      <c r="N22" s="8"/>
      <c r="O22" s="8"/>
      <c r="P22" s="8"/>
      <c r="Q22" s="30"/>
      <c r="R22" s="8"/>
      <c r="S22" s="29"/>
      <c r="T22" s="8"/>
      <c r="U22" s="8"/>
    </row>
    <row r="23" spans="1:27" ht="17.5">
      <c r="A23" s="47"/>
      <c r="B23" s="48"/>
      <c r="C23" s="49"/>
      <c r="D23" s="47"/>
      <c r="E23" s="50"/>
      <c r="F23" s="47"/>
      <c r="G23" s="8"/>
      <c r="H23" s="8"/>
      <c r="I23" s="8"/>
      <c r="J23" s="8"/>
      <c r="K23" s="8"/>
      <c r="L23" s="45"/>
      <c r="M23" s="8"/>
      <c r="N23" s="8"/>
      <c r="O23" s="8"/>
      <c r="P23" s="8"/>
      <c r="Q23" s="30"/>
      <c r="R23" s="8"/>
      <c r="S23" s="29"/>
      <c r="T23" s="8"/>
      <c r="U23" s="8"/>
    </row>
    <row r="24" spans="1:27" ht="17.5">
      <c r="A24" s="47"/>
      <c r="B24" s="48"/>
      <c r="C24" s="49"/>
      <c r="D24" s="47"/>
      <c r="E24" s="50"/>
      <c r="F24" s="47"/>
      <c r="G24" s="8"/>
      <c r="H24" s="8"/>
      <c r="I24" s="8"/>
      <c r="J24" s="8"/>
      <c r="K24" s="8"/>
      <c r="L24" s="45"/>
      <c r="M24" s="8"/>
      <c r="N24" s="8"/>
      <c r="O24" s="8"/>
      <c r="P24" s="8"/>
      <c r="Q24" s="30"/>
      <c r="R24" s="8"/>
      <c r="S24" s="29"/>
      <c r="T24" s="8"/>
      <c r="U24" s="8"/>
    </row>
    <row r="25" spans="1:27" ht="17.5">
      <c r="A25" s="47"/>
      <c r="B25" s="48"/>
      <c r="C25" s="49"/>
      <c r="D25" s="47"/>
      <c r="E25" s="50"/>
      <c r="F25" s="47"/>
      <c r="G25" s="8"/>
      <c r="H25" s="8"/>
      <c r="I25" s="8"/>
      <c r="J25" s="8"/>
      <c r="K25" s="8"/>
      <c r="L25" s="45"/>
      <c r="M25" s="8"/>
      <c r="N25" s="8"/>
      <c r="O25" s="8"/>
      <c r="P25" s="8"/>
      <c r="Q25" s="29"/>
      <c r="R25" s="8"/>
      <c r="S25" s="29"/>
      <c r="T25" s="8"/>
      <c r="U25" s="8"/>
    </row>
    <row r="26" spans="1:27" ht="17.5">
      <c r="A26" s="47"/>
      <c r="B26" s="48"/>
      <c r="C26" s="49"/>
      <c r="D26" s="47"/>
      <c r="E26" s="50"/>
      <c r="F26" s="47"/>
      <c r="G26" s="8"/>
      <c r="H26" s="8"/>
      <c r="I26" s="8"/>
      <c r="J26" s="8"/>
      <c r="K26" s="8"/>
      <c r="L26" s="45"/>
      <c r="M26" s="8"/>
      <c r="N26" s="8"/>
      <c r="O26" s="8"/>
      <c r="P26" s="8"/>
      <c r="Q26" s="30"/>
      <c r="R26" s="8"/>
      <c r="S26" s="29"/>
      <c r="T26" s="8"/>
      <c r="U26" s="8"/>
    </row>
    <row r="27" spans="1:27">
      <c r="D27" s="8"/>
      <c r="E27" s="8"/>
      <c r="F27" s="44"/>
      <c r="G27" s="8"/>
      <c r="H27" s="8"/>
      <c r="I27" s="8"/>
      <c r="J27" s="8"/>
      <c r="K27" s="8"/>
      <c r="L27" s="45"/>
      <c r="M27" s="8"/>
      <c r="N27" s="8"/>
      <c r="O27" s="8"/>
      <c r="P27" s="8"/>
      <c r="Q27" s="29"/>
      <c r="R27" s="8"/>
      <c r="S27" s="29"/>
      <c r="T27" s="8"/>
      <c r="U27" s="8"/>
    </row>
    <row r="28" spans="1:27">
      <c r="D28" s="8"/>
      <c r="E28" s="8"/>
      <c r="F28" s="46"/>
      <c r="G28" s="8"/>
      <c r="H28" s="8"/>
      <c r="I28" s="8"/>
      <c r="J28" s="8"/>
      <c r="K28" s="8"/>
      <c r="L28" s="45"/>
      <c r="M28" s="8"/>
      <c r="N28" s="8"/>
      <c r="O28" s="8"/>
      <c r="P28" s="8"/>
      <c r="Q28" s="29"/>
      <c r="R28" s="8"/>
      <c r="S28" s="29"/>
      <c r="T28" s="8"/>
      <c r="U28" s="8"/>
    </row>
    <row r="29" spans="1:27">
      <c r="D29" s="8"/>
      <c r="E29" s="8"/>
      <c r="F29" s="44"/>
      <c r="G29" s="8"/>
      <c r="H29" s="8"/>
      <c r="I29" s="8"/>
      <c r="J29" s="8"/>
      <c r="K29" s="8"/>
      <c r="L29" s="45"/>
      <c r="M29" s="8"/>
      <c r="N29" s="8"/>
      <c r="O29" s="8"/>
      <c r="P29" s="8"/>
      <c r="Q29" s="30"/>
      <c r="R29" s="8"/>
      <c r="S29" s="29"/>
      <c r="T29" s="8"/>
      <c r="U29" s="8"/>
    </row>
    <row r="30" spans="1:27">
      <c r="D30" s="8"/>
      <c r="E30" s="8"/>
      <c r="F30" s="44"/>
      <c r="G30" s="8"/>
      <c r="H30" s="8"/>
      <c r="I30" s="8"/>
      <c r="J30" s="8"/>
      <c r="K30" s="8"/>
      <c r="L30" s="45"/>
      <c r="M30" s="8"/>
      <c r="N30" s="8"/>
      <c r="O30" s="8"/>
      <c r="P30" s="8"/>
      <c r="Q30" s="30"/>
      <c r="R30" s="8"/>
      <c r="S30" s="29"/>
      <c r="T30" s="8"/>
      <c r="U30" s="8"/>
    </row>
    <row r="31" spans="1:27">
      <c r="D31" s="8"/>
      <c r="E31" s="8"/>
      <c r="F31" s="44"/>
      <c r="G31" s="8"/>
      <c r="H31" s="8"/>
      <c r="I31" s="8"/>
      <c r="J31" s="8"/>
      <c r="K31" s="8"/>
      <c r="L31" s="45"/>
      <c r="M31" s="8"/>
      <c r="N31" s="8"/>
      <c r="O31" s="8"/>
      <c r="P31" s="8"/>
      <c r="Q31" s="30"/>
      <c r="R31" s="8"/>
      <c r="S31" s="29"/>
      <c r="T31" s="8"/>
      <c r="U31" s="8"/>
    </row>
    <row r="32" spans="1:27">
      <c r="D32" s="8"/>
      <c r="E32" s="8"/>
      <c r="F32" s="44"/>
      <c r="G32" s="8"/>
      <c r="H32" s="8"/>
      <c r="I32" s="8"/>
      <c r="J32" s="8"/>
      <c r="K32" s="8"/>
      <c r="L32" s="45"/>
      <c r="M32" s="8"/>
      <c r="N32" s="8"/>
      <c r="O32" s="8"/>
      <c r="P32" s="8"/>
      <c r="Q32" s="29"/>
      <c r="R32" s="8"/>
      <c r="S32" s="29"/>
      <c r="T32" s="8"/>
      <c r="U32" s="8"/>
    </row>
    <row r="33" spans="4:21">
      <c r="D33" s="8"/>
      <c r="E33" s="8"/>
      <c r="F33" s="44"/>
      <c r="G33" s="8"/>
      <c r="H33" s="8"/>
      <c r="I33" s="8"/>
      <c r="J33" s="8"/>
      <c r="K33" s="8"/>
      <c r="L33" s="45"/>
      <c r="M33" s="8"/>
      <c r="N33" s="8"/>
      <c r="O33" s="8"/>
      <c r="P33" s="8"/>
      <c r="Q33" s="30"/>
      <c r="R33" s="8"/>
      <c r="S33" s="29"/>
      <c r="T33" s="8"/>
      <c r="U33" s="8"/>
    </row>
    <row r="34" spans="4:21">
      <c r="D34" s="8"/>
      <c r="E34" s="8"/>
      <c r="F34" s="44"/>
      <c r="G34" s="8"/>
      <c r="H34" s="8"/>
      <c r="I34" s="8"/>
      <c r="J34" s="8"/>
      <c r="K34" s="8"/>
      <c r="L34" s="45"/>
      <c r="M34" s="8"/>
      <c r="N34" s="8"/>
      <c r="O34" s="8"/>
      <c r="P34" s="8"/>
      <c r="Q34" s="29"/>
      <c r="R34" s="8"/>
      <c r="S34" s="29"/>
      <c r="T34" s="8"/>
      <c r="U34" s="8"/>
    </row>
    <row r="35" spans="4:21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4:21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</row>
  </sheetData>
  <mergeCells count="4">
    <mergeCell ref="A1:F1"/>
    <mergeCell ref="A2:F2"/>
    <mergeCell ref="G1:AH1"/>
    <mergeCell ref="B12:E12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6B1B8-F300-4278-AB8D-FF1E8108A420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0354C-915D-4AD9-9B5C-27A6618349B0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2016-09-29T07:55:02Z</cp:lastPrinted>
  <dcterms:created xsi:type="dcterms:W3CDTF">2001-02-09T16:25:48Z</dcterms:created>
  <dcterms:modified xsi:type="dcterms:W3CDTF">2025-11-12T20:22:41Z</dcterms:modified>
</cp:coreProperties>
</file>