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5C379CB5-9DDF-490E-9204-F4A45DD2E19D}" xr6:coauthVersionLast="47" xr6:coauthVersionMax="47" xr10:uidLastSave="{00000000-0000-0000-0000-000000000000}"/>
  <bookViews>
    <workbookView xWindow="-110" yWindow="-110" windowWidth="19420" windowHeight="10420" xr2:uid="{7653021F-D6A6-46BA-B192-54B88BB1C8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Q15" i="1"/>
  <c r="Q14" i="1"/>
  <c r="Q13" i="1"/>
  <c r="Q12" i="1"/>
  <c r="Q11" i="1"/>
  <c r="Q10" i="1"/>
  <c r="Q9" i="1"/>
  <c r="Q8" i="1"/>
  <c r="Q7" i="1"/>
  <c r="Q6" i="1"/>
  <c r="Q5" i="1"/>
  <c r="Q4" i="1"/>
  <c r="R4" i="1"/>
  <c r="G4" i="1"/>
  <c r="H4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L4" i="1"/>
  <c r="O4" i="1"/>
  <c r="P4" i="1"/>
  <c r="U4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Z4" i="1"/>
  <c r="AH4" i="1"/>
  <c r="L5" i="1"/>
  <c r="O5" i="1"/>
  <c r="O6" i="1"/>
  <c r="O7" i="1"/>
  <c r="O8" i="1"/>
  <c r="O9" i="1"/>
  <c r="O10" i="1"/>
  <c r="O11" i="1"/>
  <c r="O12" i="1"/>
  <c r="O13" i="1"/>
  <c r="O14" i="1"/>
  <c r="O15" i="1"/>
  <c r="O16" i="1"/>
  <c r="P5" i="1"/>
  <c r="U5" i="1"/>
  <c r="Z5" i="1"/>
  <c r="AH5" i="1"/>
  <c r="L6" i="1"/>
  <c r="P6" i="1"/>
  <c r="U6" i="1"/>
  <c r="Z6" i="1"/>
  <c r="AH6" i="1"/>
  <c r="L7" i="1"/>
  <c r="P7" i="1"/>
  <c r="U7" i="1"/>
  <c r="Z7" i="1"/>
  <c r="AH7" i="1"/>
  <c r="L8" i="1"/>
  <c r="P8" i="1"/>
  <c r="U8" i="1"/>
  <c r="Z8" i="1"/>
  <c r="AH8" i="1"/>
  <c r="L9" i="1"/>
  <c r="P9" i="1"/>
  <c r="U9" i="1"/>
  <c r="Z9" i="1"/>
  <c r="AH9" i="1"/>
  <c r="L10" i="1"/>
  <c r="P10" i="1"/>
  <c r="U10" i="1"/>
  <c r="Z10" i="1"/>
  <c r="AH10" i="1"/>
  <c r="L11" i="1"/>
  <c r="P11" i="1"/>
  <c r="U11" i="1"/>
  <c r="Z11" i="1"/>
  <c r="AH11" i="1"/>
  <c r="L12" i="1"/>
  <c r="P12" i="1"/>
  <c r="U12" i="1"/>
  <c r="Z12" i="1"/>
  <c r="AH12" i="1"/>
  <c r="L13" i="1"/>
  <c r="P13" i="1"/>
  <c r="U13" i="1"/>
  <c r="Z13" i="1"/>
  <c r="AH13" i="1"/>
  <c r="L14" i="1"/>
  <c r="P14" i="1"/>
  <c r="U14" i="1"/>
  <c r="Z14" i="1"/>
  <c r="AH14" i="1"/>
  <c r="L15" i="1"/>
  <c r="P15" i="1"/>
  <c r="U15" i="1"/>
  <c r="Z15" i="1"/>
  <c r="AH15" i="1"/>
  <c r="L16" i="1"/>
  <c r="P16" i="1"/>
  <c r="U16" i="1"/>
  <c r="Z16" i="1"/>
  <c r="AH16" i="1"/>
  <c r="F17" i="1"/>
  <c r="J17" i="1"/>
  <c r="M17" i="1"/>
  <c r="N17" i="1"/>
  <c r="S17" i="1"/>
  <c r="T17" i="1"/>
  <c r="V17" i="1"/>
  <c r="X17" i="1"/>
  <c r="AA17" i="1"/>
  <c r="AB17" i="1"/>
  <c r="AC17" i="1"/>
  <c r="AD17" i="1"/>
  <c r="AE17" i="1"/>
  <c r="AF17" i="1"/>
  <c r="AG17" i="1"/>
  <c r="O17" i="1"/>
  <c r="G5" i="1"/>
  <c r="I5" i="1"/>
  <c r="K17" i="1"/>
  <c r="U17" i="1"/>
  <c r="Z17" i="1"/>
  <c r="AH17" i="1"/>
  <c r="P17" i="1"/>
  <c r="L17" i="1"/>
  <c r="R5" i="1"/>
  <c r="R6" i="1"/>
  <c r="R7" i="1"/>
  <c r="R8" i="1"/>
  <c r="R9" i="1"/>
  <c r="R10" i="1"/>
  <c r="R11" i="1"/>
  <c r="R12" i="1"/>
  <c r="R13" i="1"/>
  <c r="R14" i="1"/>
  <c r="R15" i="1"/>
  <c r="R16" i="1"/>
  <c r="Q17" i="1"/>
  <c r="I4" i="1"/>
  <c r="H5" i="1"/>
  <c r="G6" i="1"/>
  <c r="I6" i="1"/>
  <c r="G7" i="1"/>
  <c r="H6" i="1"/>
  <c r="G8" i="1"/>
  <c r="H7" i="1"/>
  <c r="I7" i="1"/>
  <c r="H8" i="1"/>
  <c r="I8" i="1"/>
  <c r="G9" i="1"/>
  <c r="H9" i="1"/>
  <c r="G10" i="1"/>
  <c r="I9" i="1"/>
  <c r="G11" i="1"/>
  <c r="I10" i="1"/>
  <c r="H10" i="1"/>
  <c r="G12" i="1"/>
  <c r="H11" i="1"/>
  <c r="I11" i="1"/>
  <c r="G13" i="1"/>
  <c r="H12" i="1"/>
  <c r="I12" i="1"/>
  <c r="H13" i="1"/>
  <c r="G14" i="1"/>
  <c r="I13" i="1"/>
  <c r="G15" i="1"/>
  <c r="H14" i="1"/>
  <c r="I14" i="1"/>
  <c r="G16" i="1"/>
  <c r="H15" i="1"/>
  <c r="I15" i="1"/>
  <c r="G17" i="1"/>
  <c r="I16" i="1"/>
  <c r="I17" i="1"/>
  <c r="H16" i="1"/>
  <c r="H17" i="1"/>
</calcChain>
</file>

<file path=xl/sharedStrings.xml><?xml version="1.0" encoding="utf-8"?>
<sst xmlns="http://schemas.openxmlformats.org/spreadsheetml/2006/main" count="83" uniqueCount="69">
  <si>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</si>
  <si>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</si>
  <si>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</si>
  <si>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</si>
  <si>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</si>
  <si>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</si>
  <si>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</si>
  <si>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</si>
  <si>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</si>
  <si>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</si>
  <si>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</si>
  <si>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</si>
  <si>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</si>
  <si>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</si>
  <si>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</si>
  <si>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</si>
  <si>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</si>
  <si>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</si>
  <si>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</si>
  <si>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</si>
  <si>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</si>
  <si>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</si>
  <si>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</si>
  <si>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</si>
  <si>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</si>
  <si>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</si>
  <si>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</si>
  <si>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</si>
  <si>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</si>
  <si>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</si>
  <si>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</si>
  <si>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</si>
  <si>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</si>
  <si>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</si>
  <si>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</si>
  <si>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</si>
  <si>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</si>
  <si>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</si>
  <si>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</si>
  <si>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</si>
  <si>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</si>
  <si>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</si>
  <si>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</si>
  <si>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</si>
  <si>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</si>
  <si>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</si>
  <si>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</si>
  <si>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</si>
  <si>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Ulaanbaatar</t>
  </si>
  <si>
    <t>Bus</t>
  </si>
  <si>
    <t>Ulaanbaatar-Airport</t>
  </si>
  <si>
    <t>Altanbulag</t>
  </si>
  <si>
    <t>Erdenesant</t>
  </si>
  <si>
    <t>Undurshireet</t>
  </si>
  <si>
    <t xml:space="preserve">Elsen Tasarchai </t>
  </si>
  <si>
    <t>Charchorin</t>
  </si>
  <si>
    <t>Khugnu Tarna - Khaan Urtuu</t>
  </si>
  <si>
    <t>Ulaanshiveet - Khaan Urtuu</t>
  </si>
  <si>
    <t>Pass (1579 m)</t>
  </si>
  <si>
    <t>Turk-Grab mit Steinreihe</t>
  </si>
  <si>
    <t>47°42'01.2"N 106°17'40.7"E</t>
  </si>
  <si>
    <t>47°26'41.2"N 105°44'28.9"E</t>
  </si>
  <si>
    <t>47°19'45.7"N 105°13'02.2"E</t>
  </si>
  <si>
    <t>47°21'07.8"N 104°50'28.4"E</t>
  </si>
  <si>
    <t>47°21'50.0"N 104°03'57.4"E</t>
  </si>
  <si>
    <t>Laden (47°19'14.7"N 105°17'57.2"E)</t>
  </si>
  <si>
    <t xml:space="preserve">Zuunmod Road </t>
  </si>
  <si>
    <t>Mongolei: Ulaanbaatar - Charchorin (15.-27.9.2022)</t>
  </si>
  <si>
    <r>
      <t>Statistik</t>
    </r>
    <r>
      <rPr>
        <b/>
        <sz val="20"/>
        <rFont val="Arial"/>
        <family val="2"/>
      </rPr>
      <t xml:space="preserve"> Mongolei: Ulaanbaatar - Charchorin (15.-27.9.2022)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</si>
</sst>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1" xfId="0" applyBorder="1"/>
    <xf numFmtId="0" fontId="8" fillId="0" borderId="1" xfId="0" applyFont="1" applyBorder="1"/>
    <xf numFmtId="0" fontId="8" fillId="0" borderId="2" xfId="0" applyFont="1" applyBorder="1"/>
    <xf numFmtId="0" fontId="8" fillId="0" borderId="0" xfId="0" applyFont="1" applyBorder="1"/>
    <xf numFmtId="0" fontId="8" fillId="0" borderId="3" xfId="0" applyFont="1" applyBorder="1"/>
    <xf numFmtId="177" fontId="8" fillId="0" borderId="1" xfId="0" applyNumberFormat="1" applyFont="1" applyBorder="1"/>
    <xf numFmtId="177" fontId="8" fillId="0" borderId="0" xfId="0" applyNumberFormat="1" applyFont="1" applyBorder="1"/>
    <xf numFmtId="0" fontId="1" fillId="0" borderId="4" xfId="0" applyFont="1" applyBorder="1"/>
    <xf numFmtId="177" fontId="1" fillId="0" borderId="4" xfId="0" applyNumberFormat="1" applyFont="1" applyBorder="1"/>
    <xf numFmtId="0" fontId="1" fillId="0" borderId="4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Fill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1" fillId="0" borderId="0" xfId="0" applyFont="1" applyBorder="1"/>
    <xf numFmtId="180" fontId="0" fillId="0" borderId="1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4" xfId="0" applyNumberFormat="1" applyFont="1" applyFill="1" applyBorder="1"/>
    <xf numFmtId="180" fontId="1" fillId="0" borderId="4" xfId="0" applyNumberFormat="1" applyFont="1" applyBorder="1"/>
    <xf numFmtId="177" fontId="0" fillId="0" borderId="1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4" xfId="0" applyNumberFormat="1" applyFont="1" applyFill="1" applyBorder="1"/>
    <xf numFmtId="180" fontId="8" fillId="0" borderId="0" xfId="0" applyNumberFormat="1" applyFont="1" applyBorder="1"/>
    <xf numFmtId="180" fontId="1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right" vertical="center" wrapText="1"/>
    </xf>
    <xf numFmtId="177" fontId="8" fillId="0" borderId="0" xfId="0" applyNumberFormat="1" applyFont="1"/>
    <xf numFmtId="0" fontId="8" fillId="0" borderId="4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0" fillId="0" borderId="9" xfId="0" applyBorder="1" applyAlignment="1"/>
    <xf numFmtId="0" fontId="9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14" fontId="4" fillId="0" borderId="11" xfId="0" applyNumberFormat="1" applyFont="1" applyBorder="1" applyAlignment="1">
      <alignment horizontal="center" vertical="top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04852-4C87-49C5-B586-592150D91ED3}">
  <sheetPr codeName="Tabelle1"/>
  <dimension ref="A1:AH23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0" t="s">
        <v>67</v>
      </c>
      <c r="B1" s="51"/>
      <c r="C1" s="51"/>
      <c r="D1" s="51"/>
      <c r="E1" s="51"/>
      <c r="F1" s="52"/>
      <c r="G1" s="54" t="s">
        <v>68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6"/>
    </row>
    <row r="2" spans="1:34">
      <c r="A2" s="53"/>
      <c r="B2" s="53"/>
      <c r="C2" s="53"/>
      <c r="D2" s="53"/>
      <c r="E2" s="53"/>
      <c r="F2" s="53"/>
      <c r="G2" s="1"/>
      <c r="H2" s="2"/>
      <c r="I2" s="2"/>
      <c r="J2" s="2"/>
      <c r="K2" s="2"/>
      <c r="L2" s="2"/>
      <c r="M2" s="2"/>
      <c r="N2" s="1"/>
      <c r="O2" s="1"/>
      <c r="P2" s="1"/>
      <c r="Q2" s="1"/>
      <c r="R2" s="6"/>
      <c r="S2" s="1"/>
      <c r="T2" s="1"/>
      <c r="U2" s="3"/>
      <c r="V2" s="3"/>
      <c r="W2" s="3"/>
      <c r="X2" s="4"/>
      <c r="Y2" s="3"/>
      <c r="Z2" s="5"/>
      <c r="AA2" s="5"/>
      <c r="AB2" s="5"/>
      <c r="AC2" s="5"/>
      <c r="AD2" s="5"/>
    </row>
    <row r="3" spans="1:34" ht="72.5">
      <c r="A3" s="42" t="s">
        <v>0</v>
      </c>
      <c r="B3" s="42" t="s">
        <v>1</v>
      </c>
      <c r="C3" s="43" t="s">
        <v>2</v>
      </c>
      <c r="D3" s="42" t="s">
        <v>3</v>
      </c>
      <c r="E3" s="44" t="s">
        <v>4</v>
      </c>
      <c r="F3" s="43" t="s">
        <v>22</v>
      </c>
      <c r="G3" s="17" t="s">
        <v>26</v>
      </c>
      <c r="H3" s="17" t="s">
        <v>23</v>
      </c>
      <c r="I3" s="17" t="s">
        <v>24</v>
      </c>
      <c r="J3" s="17" t="s">
        <v>8</v>
      </c>
      <c r="K3" s="18" t="s">
        <v>32</v>
      </c>
      <c r="L3" s="17" t="s">
        <v>38</v>
      </c>
      <c r="M3" s="17" t="s">
        <v>25</v>
      </c>
      <c r="N3" s="17" t="s">
        <v>14</v>
      </c>
      <c r="O3" s="18" t="s">
        <v>33</v>
      </c>
      <c r="P3" s="17" t="s">
        <v>37</v>
      </c>
      <c r="Q3" s="17" t="s">
        <v>15</v>
      </c>
      <c r="R3" s="18" t="s">
        <v>34</v>
      </c>
      <c r="S3" s="17" t="s">
        <v>9</v>
      </c>
      <c r="T3" s="17" t="s">
        <v>10</v>
      </c>
      <c r="U3" s="17" t="s">
        <v>31</v>
      </c>
      <c r="V3" s="17" t="s">
        <v>12</v>
      </c>
      <c r="W3" s="18" t="s">
        <v>27</v>
      </c>
      <c r="X3" s="17" t="s">
        <v>13</v>
      </c>
      <c r="Y3" s="18" t="s">
        <v>29</v>
      </c>
      <c r="Z3" s="18" t="s">
        <v>30</v>
      </c>
      <c r="AA3" s="17" t="s">
        <v>11</v>
      </c>
      <c r="AB3" s="19" t="s">
        <v>18</v>
      </c>
      <c r="AC3" s="19" t="s">
        <v>19</v>
      </c>
      <c r="AD3" s="19" t="s">
        <v>20</v>
      </c>
      <c r="AE3" s="19" t="s">
        <v>21</v>
      </c>
      <c r="AF3" s="20" t="s">
        <v>17</v>
      </c>
      <c r="AG3" s="20" t="s">
        <v>16</v>
      </c>
      <c r="AH3" s="20" t="s">
        <v>28</v>
      </c>
    </row>
    <row r="4" spans="1:34" ht="13">
      <c r="A4" s="36" t="s">
        <v>39</v>
      </c>
      <c r="B4" s="37">
        <v>44819</v>
      </c>
      <c r="C4" s="38" t="s">
        <v>50</v>
      </c>
      <c r="D4" s="39" t="s">
        <v>66</v>
      </c>
      <c r="E4" s="40" t="s">
        <v>48</v>
      </c>
      <c r="F4" s="38">
        <v>56</v>
      </c>
      <c r="G4" s="7">
        <f>SUM(F4)</f>
        <v>56</v>
      </c>
      <c r="H4" s="7">
        <f>ROUND(PRODUCT(G4/1),0)</f>
        <v>56</v>
      </c>
      <c r="I4" s="7">
        <f>ROUND(PRODUCT(G4/COUNT(F4:F4)),0)</f>
        <v>56</v>
      </c>
      <c r="J4" s="29">
        <v>0.14791666666666667</v>
      </c>
      <c r="K4" s="12">
        <f>SUM(J4)</f>
        <v>0.14791666666666667</v>
      </c>
      <c r="L4" s="34">
        <f t="shared" ref="L4:L16" si="0">IF(F4=0,0,ROUND(PRODUCT(F4/SUM(HOUR(J4),PRODUCT(MINUTE(J4)/60))),1))</f>
        <v>15.8</v>
      </c>
      <c r="M4" s="24">
        <v>46.6</v>
      </c>
      <c r="N4" s="29">
        <v>0.23124999999999998</v>
      </c>
      <c r="O4" s="12">
        <f>SUM(N4)</f>
        <v>0.23124999999999998</v>
      </c>
      <c r="P4" s="34">
        <f t="shared" ref="P4:P16" si="1">IF(F4=0,0,ROUND(PRODUCT(F4/SUM(HOUR(N4),PRODUCT(MINUTE(N4)/60))),1))</f>
        <v>10.1</v>
      </c>
      <c r="Q4" s="12">
        <f t="shared" ref="Q4:Q16" si="2">SUM(N4,-J4)</f>
        <v>8.3333333333333315E-2</v>
      </c>
      <c r="R4" s="12">
        <f>SUM(Q4)</f>
        <v>8.3333333333333315E-2</v>
      </c>
      <c r="S4" s="7"/>
      <c r="T4" s="5"/>
      <c r="U4" s="8">
        <f>SUM(-S4,T4)</f>
        <v>0</v>
      </c>
      <c r="V4" s="7"/>
      <c r="W4" s="8">
        <f>SUM(V4)</f>
        <v>0</v>
      </c>
      <c r="X4" s="7"/>
      <c r="Y4" s="8">
        <f>SUM(X4)</f>
        <v>0</v>
      </c>
      <c r="Z4" s="8">
        <f t="shared" ref="Z4:Z16" si="3">SUM(V4,-X4)</f>
        <v>0</v>
      </c>
      <c r="AA4" s="7"/>
      <c r="AB4" s="7"/>
      <c r="AC4" s="7"/>
      <c r="AD4" s="7"/>
      <c r="AE4" s="7"/>
      <c r="AF4" s="7"/>
      <c r="AG4" s="7"/>
      <c r="AH4" s="9">
        <f>SUM(AG4,-AF4)</f>
        <v>0</v>
      </c>
    </row>
    <row r="5" spans="1:34" ht="13">
      <c r="A5" s="36" t="s">
        <v>40</v>
      </c>
      <c r="B5" s="37">
        <v>44820</v>
      </c>
      <c r="C5" s="38"/>
      <c r="D5" s="39" t="s">
        <v>48</v>
      </c>
      <c r="E5" s="40"/>
      <c r="F5" s="38">
        <v>19</v>
      </c>
      <c r="G5" s="5">
        <f>SUM(G4,F5)</f>
        <v>75</v>
      </c>
      <c r="H5" s="5">
        <f>ROUND(PRODUCT(G5/2),0)</f>
        <v>38</v>
      </c>
      <c r="I5" s="5">
        <f>ROUND(PRODUCT(G5/COUNT(F4:F5)),0)</f>
        <v>38</v>
      </c>
      <c r="J5" s="30">
        <v>6.805555555555555E-2</v>
      </c>
      <c r="K5" s="13">
        <f t="shared" ref="K5:K16" si="4">SUM(J5,K4)</f>
        <v>0.21597222222222223</v>
      </c>
      <c r="L5" s="34">
        <f t="shared" si="0"/>
        <v>11.6</v>
      </c>
      <c r="M5" s="25">
        <v>24.6</v>
      </c>
      <c r="N5" s="30">
        <v>0.16666666666666666</v>
      </c>
      <c r="O5" s="13">
        <f t="shared" ref="O5:O16" si="5">SUM(N5,O4)</f>
        <v>0.39791666666666664</v>
      </c>
      <c r="P5" s="34">
        <f t="shared" si="1"/>
        <v>4.8</v>
      </c>
      <c r="Q5" s="47">
        <f t="shared" si="2"/>
        <v>9.8611111111111108E-2</v>
      </c>
      <c r="R5" s="13">
        <f>SUM(Q5,R4)</f>
        <v>0.18194444444444441</v>
      </c>
      <c r="S5" s="5"/>
      <c r="T5" s="5"/>
      <c r="U5" s="10">
        <f>SUM(-S5,T5)</f>
        <v>0</v>
      </c>
      <c r="V5" s="21"/>
      <c r="W5" s="10">
        <f t="shared" ref="W5:W16" si="6">SUM(W4,V5)</f>
        <v>0</v>
      </c>
      <c r="X5" s="5"/>
      <c r="Y5" s="10">
        <f>SUM(Y4,X5)</f>
        <v>0</v>
      </c>
      <c r="Z5" s="10">
        <f t="shared" si="3"/>
        <v>0</v>
      </c>
      <c r="AA5" s="5"/>
      <c r="AB5" s="5"/>
      <c r="AC5" s="22"/>
      <c r="AD5" s="21"/>
      <c r="AE5" s="22"/>
      <c r="AF5" s="22"/>
      <c r="AG5" s="22"/>
      <c r="AH5" s="11">
        <f>SUM(AG5,-AF5)</f>
        <v>0</v>
      </c>
    </row>
    <row r="6" spans="1:34" ht="13">
      <c r="A6" s="36" t="s">
        <v>41</v>
      </c>
      <c r="B6" s="37">
        <v>44821</v>
      </c>
      <c r="C6" s="38" t="s">
        <v>48</v>
      </c>
      <c r="D6" s="39" t="s">
        <v>51</v>
      </c>
      <c r="E6" s="40" t="s">
        <v>60</v>
      </c>
      <c r="F6" s="38">
        <v>64</v>
      </c>
      <c r="G6" s="5">
        <f t="shared" ref="G6:G16" si="7">SUM(G5,F6)</f>
        <v>139</v>
      </c>
      <c r="H6" s="5">
        <f>ROUND(PRODUCT(G6/3),0)</f>
        <v>46</v>
      </c>
      <c r="I6" s="5">
        <f>ROUND(PRODUCT(G6/COUNT(F4:F6)),0)</f>
        <v>46</v>
      </c>
      <c r="J6" s="30">
        <v>0.19444444444444445</v>
      </c>
      <c r="K6" s="13">
        <f t="shared" si="4"/>
        <v>0.41041666666666665</v>
      </c>
      <c r="L6" s="34">
        <f t="shared" si="0"/>
        <v>13.7</v>
      </c>
      <c r="M6" s="25">
        <v>52</v>
      </c>
      <c r="N6" s="30">
        <v>0.2638888888888889</v>
      </c>
      <c r="O6" s="13">
        <f t="shared" si="5"/>
        <v>0.66180555555555554</v>
      </c>
      <c r="P6" s="34">
        <f t="shared" si="1"/>
        <v>10.1</v>
      </c>
      <c r="Q6" s="47">
        <f t="shared" si="2"/>
        <v>6.9444444444444448E-2</v>
      </c>
      <c r="R6" s="13">
        <f t="shared" ref="R6:R16" si="8">SUM(Q6,R5)</f>
        <v>0.25138888888888888</v>
      </c>
      <c r="S6" s="5"/>
      <c r="T6" s="21"/>
      <c r="U6" s="10">
        <f t="shared" ref="U6:U16" si="9">SUM(-S6,T6)</f>
        <v>0</v>
      </c>
      <c r="V6" s="21"/>
      <c r="W6" s="10">
        <f t="shared" si="6"/>
        <v>0</v>
      </c>
      <c r="X6" s="5"/>
      <c r="Y6" s="10">
        <f t="shared" ref="Y6:Y16" si="10">SUM(Y5,X6)</f>
        <v>0</v>
      </c>
      <c r="Z6" s="10">
        <f t="shared" si="3"/>
        <v>0</v>
      </c>
      <c r="AA6" s="5"/>
      <c r="AB6" s="5"/>
      <c r="AC6" s="22"/>
      <c r="AD6" s="21"/>
      <c r="AE6" s="22"/>
      <c r="AF6" s="22"/>
      <c r="AG6" s="22"/>
      <c r="AH6" s="11">
        <f t="shared" ref="AH6:AH16" si="11">SUM(AG6,-AF6)</f>
        <v>0</v>
      </c>
    </row>
    <row r="7" spans="1:34" ht="13">
      <c r="A7" s="36" t="s">
        <v>42</v>
      </c>
      <c r="B7" s="37">
        <v>44822</v>
      </c>
      <c r="C7" s="38" t="s">
        <v>60</v>
      </c>
      <c r="D7" s="39" t="s">
        <v>59</v>
      </c>
      <c r="E7" s="40" t="s">
        <v>61</v>
      </c>
      <c r="F7" s="38">
        <v>62</v>
      </c>
      <c r="G7" s="5">
        <f t="shared" si="7"/>
        <v>201</v>
      </c>
      <c r="H7" s="5">
        <f>ROUND(PRODUCT(G7/4),0)</f>
        <v>50</v>
      </c>
      <c r="I7" s="5">
        <f>ROUND(PRODUCT(G7/COUNT(F4:F7)),0)</f>
        <v>50</v>
      </c>
      <c r="J7" s="30">
        <v>0.18055555555555555</v>
      </c>
      <c r="K7" s="13">
        <f t="shared" si="4"/>
        <v>0.59097222222222223</v>
      </c>
      <c r="L7" s="34">
        <f t="shared" si="0"/>
        <v>14.3</v>
      </c>
      <c r="M7" s="26">
        <v>25</v>
      </c>
      <c r="N7" s="30">
        <v>0.34375</v>
      </c>
      <c r="O7" s="13">
        <f t="shared" si="5"/>
        <v>1.0055555555555555</v>
      </c>
      <c r="P7" s="34">
        <f t="shared" si="1"/>
        <v>7.5</v>
      </c>
      <c r="Q7" s="47">
        <f t="shared" si="2"/>
        <v>0.16319444444444445</v>
      </c>
      <c r="R7" s="13">
        <f t="shared" si="8"/>
        <v>0.4145833333333333</v>
      </c>
      <c r="S7" s="21"/>
      <c r="T7" s="21"/>
      <c r="U7" s="10">
        <f t="shared" si="9"/>
        <v>0</v>
      </c>
      <c r="V7" s="21"/>
      <c r="W7" s="10">
        <f t="shared" si="6"/>
        <v>0</v>
      </c>
      <c r="X7" s="5"/>
      <c r="Y7" s="10">
        <f t="shared" si="10"/>
        <v>0</v>
      </c>
      <c r="Z7" s="10">
        <f t="shared" si="3"/>
        <v>0</v>
      </c>
      <c r="AA7" s="21"/>
      <c r="AB7" s="21"/>
      <c r="AC7" s="22"/>
      <c r="AD7" s="21"/>
      <c r="AE7" s="22"/>
      <c r="AF7" s="22"/>
      <c r="AG7" s="22"/>
      <c r="AH7" s="11">
        <f t="shared" si="11"/>
        <v>0</v>
      </c>
    </row>
    <row r="8" spans="1:34" ht="13">
      <c r="A8" s="36" t="s">
        <v>43</v>
      </c>
      <c r="B8" s="37">
        <v>44823</v>
      </c>
      <c r="C8" s="38" t="s">
        <v>61</v>
      </c>
      <c r="D8" s="39" t="s">
        <v>65</v>
      </c>
      <c r="E8" s="40" t="s">
        <v>62</v>
      </c>
      <c r="F8" s="38">
        <v>64</v>
      </c>
      <c r="G8" s="5">
        <f t="shared" si="7"/>
        <v>265</v>
      </c>
      <c r="H8" s="5">
        <f>ROUND(PRODUCT(G8/5),0)</f>
        <v>53</v>
      </c>
      <c r="I8" s="5">
        <f>ROUND(PRODUCT(G8/COUNT(F4:F8)),0)</f>
        <v>53</v>
      </c>
      <c r="J8" s="30">
        <v>0.23263888888888887</v>
      </c>
      <c r="K8" s="13">
        <f t="shared" si="4"/>
        <v>0.82361111111111107</v>
      </c>
      <c r="L8" s="34">
        <f t="shared" si="0"/>
        <v>11.5</v>
      </c>
      <c r="M8" s="26">
        <v>28.4</v>
      </c>
      <c r="N8" s="30">
        <v>0.3263888888888889</v>
      </c>
      <c r="O8" s="13">
        <f t="shared" si="5"/>
        <v>1.3319444444444444</v>
      </c>
      <c r="P8" s="34">
        <f t="shared" si="1"/>
        <v>8.1999999999999993</v>
      </c>
      <c r="Q8" s="47">
        <f t="shared" si="2"/>
        <v>9.3750000000000028E-2</v>
      </c>
      <c r="R8" s="13">
        <f t="shared" si="8"/>
        <v>0.5083333333333333</v>
      </c>
      <c r="S8" s="21"/>
      <c r="T8" s="21"/>
      <c r="U8" s="10">
        <f t="shared" si="9"/>
        <v>0</v>
      </c>
      <c r="V8" s="21"/>
      <c r="W8" s="10">
        <f t="shared" si="6"/>
        <v>0</v>
      </c>
      <c r="X8" s="5"/>
      <c r="Y8" s="10">
        <f t="shared" si="10"/>
        <v>0</v>
      </c>
      <c r="Z8" s="10">
        <f t="shared" si="3"/>
        <v>0</v>
      </c>
      <c r="AA8" s="21"/>
      <c r="AB8" s="21"/>
      <c r="AC8" s="22"/>
      <c r="AD8" s="21"/>
      <c r="AE8" s="22"/>
      <c r="AF8" s="22"/>
      <c r="AG8" s="22"/>
      <c r="AH8" s="11">
        <f t="shared" si="11"/>
        <v>0</v>
      </c>
    </row>
    <row r="9" spans="1:34" ht="13">
      <c r="A9" s="36" t="s">
        <v>44</v>
      </c>
      <c r="B9" s="37">
        <v>44824</v>
      </c>
      <c r="C9" s="38" t="s">
        <v>62</v>
      </c>
      <c r="D9" s="39" t="s">
        <v>53</v>
      </c>
      <c r="E9" s="40" t="s">
        <v>63</v>
      </c>
      <c r="F9" s="38">
        <v>45</v>
      </c>
      <c r="G9" s="5">
        <f t="shared" si="7"/>
        <v>310</v>
      </c>
      <c r="H9" s="5">
        <f>ROUND(PRODUCT(G9/6),0)</f>
        <v>52</v>
      </c>
      <c r="I9" s="5">
        <f>ROUND(PRODUCT(G9/COUNT(F4:F9)),0)</f>
        <v>52</v>
      </c>
      <c r="J9" s="30">
        <v>0.22083333333333333</v>
      </c>
      <c r="K9" s="13">
        <f t="shared" si="4"/>
        <v>1.0444444444444443</v>
      </c>
      <c r="L9" s="34">
        <f t="shared" si="0"/>
        <v>8.5</v>
      </c>
      <c r="M9" s="26">
        <v>24.9</v>
      </c>
      <c r="N9" s="30">
        <v>0.33333333333333331</v>
      </c>
      <c r="O9" s="13">
        <f t="shared" si="5"/>
        <v>1.6652777777777776</v>
      </c>
      <c r="P9" s="34">
        <f t="shared" si="1"/>
        <v>5.6</v>
      </c>
      <c r="Q9" s="47">
        <f t="shared" si="2"/>
        <v>0.11249999999999999</v>
      </c>
      <c r="R9" s="13">
        <f t="shared" si="8"/>
        <v>0.62083333333333335</v>
      </c>
      <c r="S9" s="21"/>
      <c r="T9" s="21"/>
      <c r="U9" s="10">
        <f t="shared" si="9"/>
        <v>0</v>
      </c>
      <c r="V9" s="21"/>
      <c r="W9" s="10">
        <f t="shared" si="6"/>
        <v>0</v>
      </c>
      <c r="X9" s="5"/>
      <c r="Y9" s="10">
        <f t="shared" si="10"/>
        <v>0</v>
      </c>
      <c r="Z9" s="10">
        <f t="shared" si="3"/>
        <v>0</v>
      </c>
      <c r="AA9" s="21"/>
      <c r="AB9" s="21"/>
      <c r="AC9" s="22"/>
      <c r="AD9" s="21"/>
      <c r="AE9" s="22"/>
      <c r="AF9" s="22"/>
      <c r="AG9" s="22"/>
      <c r="AH9" s="11">
        <f t="shared" si="11"/>
        <v>0</v>
      </c>
    </row>
    <row r="10" spans="1:34" ht="13">
      <c r="A10" s="36" t="s">
        <v>45</v>
      </c>
      <c r="B10" s="37">
        <v>44825</v>
      </c>
      <c r="C10" s="38" t="s">
        <v>63</v>
      </c>
      <c r="D10" s="39" t="s">
        <v>52</v>
      </c>
      <c r="E10" s="40" t="s">
        <v>64</v>
      </c>
      <c r="F10" s="38">
        <v>65</v>
      </c>
      <c r="G10" s="5">
        <f t="shared" si="7"/>
        <v>375</v>
      </c>
      <c r="H10" s="5">
        <f>ROUND(PRODUCT(G10/7),0)</f>
        <v>54</v>
      </c>
      <c r="I10" s="5">
        <f>ROUND(PRODUCT(G10/COUNT(F4:F10)),0)</f>
        <v>54</v>
      </c>
      <c r="J10" s="30">
        <v>0.23958333333333334</v>
      </c>
      <c r="K10" s="13">
        <f t="shared" si="4"/>
        <v>1.2840277777777775</v>
      </c>
      <c r="L10" s="34">
        <f t="shared" si="0"/>
        <v>11.3</v>
      </c>
      <c r="M10" s="25">
        <v>31</v>
      </c>
      <c r="N10" s="30">
        <v>0.2986111111111111</v>
      </c>
      <c r="O10" s="13">
        <f t="shared" si="5"/>
        <v>1.9638888888888888</v>
      </c>
      <c r="P10" s="34">
        <f t="shared" si="1"/>
        <v>9.1</v>
      </c>
      <c r="Q10" s="47">
        <f t="shared" si="2"/>
        <v>5.9027777777777762E-2</v>
      </c>
      <c r="R10" s="13">
        <f t="shared" si="8"/>
        <v>0.67986111111111114</v>
      </c>
      <c r="S10" s="21"/>
      <c r="T10" s="21"/>
      <c r="U10" s="10">
        <f t="shared" si="9"/>
        <v>0</v>
      </c>
      <c r="V10" s="21"/>
      <c r="W10" s="10">
        <f t="shared" si="6"/>
        <v>0</v>
      </c>
      <c r="X10" s="5"/>
      <c r="Y10" s="10">
        <f t="shared" si="10"/>
        <v>0</v>
      </c>
      <c r="Z10" s="10">
        <f t="shared" si="3"/>
        <v>0</v>
      </c>
      <c r="AA10" s="21"/>
      <c r="AB10" s="21"/>
      <c r="AC10" s="22"/>
      <c r="AD10" s="21"/>
      <c r="AE10" s="22"/>
      <c r="AF10" s="22"/>
      <c r="AG10" s="22"/>
      <c r="AH10" s="11">
        <f t="shared" si="11"/>
        <v>0</v>
      </c>
    </row>
    <row r="11" spans="1:34" ht="13">
      <c r="A11" s="41" t="s">
        <v>46</v>
      </c>
      <c r="B11" s="37">
        <v>44826</v>
      </c>
      <c r="C11" s="38" t="s">
        <v>64</v>
      </c>
      <c r="D11" s="39" t="s">
        <v>57</v>
      </c>
      <c r="E11" s="40" t="s">
        <v>54</v>
      </c>
      <c r="F11" s="38">
        <v>31</v>
      </c>
      <c r="G11" s="5">
        <f t="shared" si="7"/>
        <v>406</v>
      </c>
      <c r="H11" s="5">
        <f>ROUND(PRODUCT(G11/8),0)</f>
        <v>51</v>
      </c>
      <c r="I11" s="5">
        <f>ROUND(PRODUCT(G11/COUNT(F4:F11)),0)</f>
        <v>51</v>
      </c>
      <c r="J11" s="30">
        <v>8.819444444444445E-2</v>
      </c>
      <c r="K11" s="13">
        <f t="shared" si="4"/>
        <v>1.372222222222222</v>
      </c>
      <c r="L11" s="34">
        <f t="shared" si="0"/>
        <v>14.6</v>
      </c>
      <c r="M11" s="26">
        <v>37.9</v>
      </c>
      <c r="N11" s="30">
        <v>0.15972222222222224</v>
      </c>
      <c r="O11" s="13">
        <f t="shared" si="5"/>
        <v>2.1236111111111109</v>
      </c>
      <c r="P11" s="34">
        <f t="shared" si="1"/>
        <v>8.1</v>
      </c>
      <c r="Q11" s="47">
        <f t="shared" si="2"/>
        <v>7.1527777777777787E-2</v>
      </c>
      <c r="R11" s="13">
        <f t="shared" si="8"/>
        <v>0.75138888888888888</v>
      </c>
      <c r="S11" s="21"/>
      <c r="T11" s="21"/>
      <c r="U11" s="10">
        <f t="shared" si="9"/>
        <v>0</v>
      </c>
      <c r="V11" s="21"/>
      <c r="W11" s="10">
        <f t="shared" si="6"/>
        <v>0</v>
      </c>
      <c r="X11" s="5"/>
      <c r="Y11" s="10">
        <f t="shared" si="10"/>
        <v>0</v>
      </c>
      <c r="Z11" s="10">
        <f t="shared" si="3"/>
        <v>0</v>
      </c>
      <c r="AA11" s="21"/>
      <c r="AB11" s="21"/>
      <c r="AC11" s="22"/>
      <c r="AD11" s="21"/>
      <c r="AE11" s="22"/>
      <c r="AF11" s="22"/>
      <c r="AG11" s="22"/>
      <c r="AH11" s="11">
        <f t="shared" si="11"/>
        <v>0</v>
      </c>
    </row>
    <row r="12" spans="1:34" ht="13">
      <c r="A12" s="41" t="s">
        <v>47</v>
      </c>
      <c r="B12" s="37">
        <v>44827</v>
      </c>
      <c r="C12" s="38" t="s">
        <v>54</v>
      </c>
      <c r="D12" s="49" t="s">
        <v>56</v>
      </c>
      <c r="E12" s="40" t="s">
        <v>54</v>
      </c>
      <c r="F12" s="38">
        <v>40</v>
      </c>
      <c r="G12" s="5">
        <f t="shared" si="7"/>
        <v>446</v>
      </c>
      <c r="H12" s="5">
        <f>ROUND(PRODUCT(G12/9),0)</f>
        <v>50</v>
      </c>
      <c r="I12" s="5">
        <f>ROUND(PRODUCT(G12/COUNT(F4:F12)),0)</f>
        <v>50</v>
      </c>
      <c r="J12" s="30">
        <v>0.15</v>
      </c>
      <c r="K12" s="13">
        <f t="shared" si="4"/>
        <v>1.5222222222222219</v>
      </c>
      <c r="L12" s="34">
        <f t="shared" si="0"/>
        <v>11.1</v>
      </c>
      <c r="M12" s="25">
        <v>36.200000000000003</v>
      </c>
      <c r="N12" s="30">
        <v>0.25</v>
      </c>
      <c r="O12" s="13">
        <f t="shared" si="5"/>
        <v>2.3736111111111109</v>
      </c>
      <c r="P12" s="34">
        <f t="shared" si="1"/>
        <v>6.7</v>
      </c>
      <c r="Q12" s="47">
        <f t="shared" si="2"/>
        <v>0.1</v>
      </c>
      <c r="R12" s="13">
        <f t="shared" si="8"/>
        <v>0.85138888888888886</v>
      </c>
      <c r="S12" s="21"/>
      <c r="T12" s="21"/>
      <c r="U12" s="10">
        <f t="shared" si="9"/>
        <v>0</v>
      </c>
      <c r="V12" s="21"/>
      <c r="W12" s="10">
        <f t="shared" si="6"/>
        <v>0</v>
      </c>
      <c r="X12" s="5"/>
      <c r="Y12" s="10">
        <f t="shared" si="10"/>
        <v>0</v>
      </c>
      <c r="Z12" s="10">
        <f t="shared" si="3"/>
        <v>0</v>
      </c>
      <c r="AA12" s="21"/>
      <c r="AB12" s="21"/>
      <c r="AC12" s="22"/>
      <c r="AD12" s="21"/>
      <c r="AE12" s="22"/>
      <c r="AF12" s="22"/>
      <c r="AG12" s="22"/>
      <c r="AH12" s="11">
        <f t="shared" si="11"/>
        <v>0</v>
      </c>
    </row>
    <row r="13" spans="1:34" ht="13">
      <c r="A13" s="39" t="s">
        <v>5</v>
      </c>
      <c r="B13" s="37">
        <v>44828</v>
      </c>
      <c r="C13" s="38" t="s">
        <v>54</v>
      </c>
      <c r="D13" s="39" t="s">
        <v>58</v>
      </c>
      <c r="E13" s="40" t="s">
        <v>55</v>
      </c>
      <c r="F13" s="38">
        <v>81</v>
      </c>
      <c r="G13" s="5">
        <f t="shared" si="7"/>
        <v>527</v>
      </c>
      <c r="H13" s="5">
        <f>ROUND(PRODUCT(G13/10),0)</f>
        <v>53</v>
      </c>
      <c r="I13" s="5">
        <f>ROUND(PRODUCT(G13/COUNT(F4:F13)),0)</f>
        <v>53</v>
      </c>
      <c r="J13" s="30">
        <v>0.28680555555555554</v>
      </c>
      <c r="K13" s="13">
        <f t="shared" si="4"/>
        <v>1.8090277777777775</v>
      </c>
      <c r="L13" s="34">
        <f t="shared" si="0"/>
        <v>11.8</v>
      </c>
      <c r="M13" s="26">
        <v>46.5</v>
      </c>
      <c r="N13" s="30">
        <v>0.375</v>
      </c>
      <c r="O13" s="13">
        <f t="shared" si="5"/>
        <v>2.7486111111111109</v>
      </c>
      <c r="P13" s="34">
        <f t="shared" si="1"/>
        <v>9</v>
      </c>
      <c r="Q13" s="47">
        <f t="shared" si="2"/>
        <v>8.8194444444444464E-2</v>
      </c>
      <c r="R13" s="13">
        <f t="shared" si="8"/>
        <v>0.93958333333333333</v>
      </c>
      <c r="S13" s="21"/>
      <c r="T13" s="21"/>
      <c r="U13" s="10">
        <f t="shared" si="9"/>
        <v>0</v>
      </c>
      <c r="V13" s="21"/>
      <c r="W13" s="10">
        <f t="shared" si="6"/>
        <v>0</v>
      </c>
      <c r="X13" s="5"/>
      <c r="Y13" s="10">
        <f t="shared" si="10"/>
        <v>0</v>
      </c>
      <c r="Z13" s="10">
        <f t="shared" si="3"/>
        <v>0</v>
      </c>
      <c r="AA13" s="21"/>
      <c r="AB13" s="21"/>
      <c r="AC13" s="22"/>
      <c r="AD13" s="21"/>
      <c r="AE13" s="22"/>
      <c r="AF13" s="22"/>
      <c r="AG13" s="22"/>
      <c r="AH13" s="11">
        <f t="shared" si="11"/>
        <v>0</v>
      </c>
    </row>
    <row r="14" spans="1:34" ht="13">
      <c r="A14" s="39" t="s">
        <v>7</v>
      </c>
      <c r="B14" s="37">
        <v>44829</v>
      </c>
      <c r="C14" s="38"/>
      <c r="D14" s="39" t="s">
        <v>55</v>
      </c>
      <c r="E14" s="40"/>
      <c r="F14" s="38">
        <v>20</v>
      </c>
      <c r="G14" s="5">
        <f t="shared" si="7"/>
        <v>547</v>
      </c>
      <c r="H14" s="5">
        <f>ROUND(PRODUCT(G14/11),0)</f>
        <v>50</v>
      </c>
      <c r="I14" s="5">
        <f>ROUND(PRODUCT(G14/COUNT(F4:F14)),0)</f>
        <v>50</v>
      </c>
      <c r="J14" s="30">
        <v>7.7777777777777779E-2</v>
      </c>
      <c r="K14" s="13">
        <f t="shared" si="4"/>
        <v>1.8868055555555552</v>
      </c>
      <c r="L14" s="34">
        <f t="shared" si="0"/>
        <v>10.7</v>
      </c>
      <c r="M14" s="26">
        <v>25.9</v>
      </c>
      <c r="N14" s="30">
        <v>0.20833333333333334</v>
      </c>
      <c r="O14" s="13">
        <f t="shared" si="5"/>
        <v>2.9569444444444444</v>
      </c>
      <c r="P14" s="34">
        <f t="shared" si="1"/>
        <v>4</v>
      </c>
      <c r="Q14" s="47">
        <f t="shared" si="2"/>
        <v>0.13055555555555556</v>
      </c>
      <c r="R14" s="13">
        <f t="shared" si="8"/>
        <v>1.070138888888889</v>
      </c>
      <c r="S14" s="21"/>
      <c r="T14" s="21"/>
      <c r="U14" s="10">
        <f t="shared" si="9"/>
        <v>0</v>
      </c>
      <c r="V14" s="21"/>
      <c r="W14" s="10">
        <f t="shared" si="6"/>
        <v>0</v>
      </c>
      <c r="X14" s="5"/>
      <c r="Y14" s="10">
        <f t="shared" si="10"/>
        <v>0</v>
      </c>
      <c r="Z14" s="10">
        <f t="shared" si="3"/>
        <v>0</v>
      </c>
      <c r="AA14" s="21"/>
      <c r="AB14" s="21"/>
      <c r="AC14" s="22"/>
      <c r="AD14" s="21"/>
      <c r="AE14" s="22"/>
      <c r="AF14" s="22"/>
      <c r="AG14" s="22"/>
      <c r="AH14" s="11">
        <f t="shared" si="11"/>
        <v>0</v>
      </c>
    </row>
    <row r="15" spans="1:34" ht="13">
      <c r="A15" s="39" t="s">
        <v>35</v>
      </c>
      <c r="B15" s="37">
        <v>44830</v>
      </c>
      <c r="C15" s="38" t="s">
        <v>55</v>
      </c>
      <c r="D15" s="48" t="s">
        <v>49</v>
      </c>
      <c r="E15" s="40" t="s">
        <v>48</v>
      </c>
      <c r="F15" s="38">
        <v>12</v>
      </c>
      <c r="G15" s="5">
        <f t="shared" si="7"/>
        <v>559</v>
      </c>
      <c r="H15" s="5">
        <f>ROUND(PRODUCT(G15/12),0)</f>
        <v>47</v>
      </c>
      <c r="I15" s="5">
        <f>ROUND(PRODUCT(G15/COUNT(F4:F15)),0)</f>
        <v>47</v>
      </c>
      <c r="J15" s="30">
        <v>3.8194444444444441E-2</v>
      </c>
      <c r="K15" s="13">
        <f t="shared" si="4"/>
        <v>1.9249999999999996</v>
      </c>
      <c r="L15" s="34">
        <f t="shared" si="0"/>
        <v>13.1</v>
      </c>
      <c r="M15" s="25">
        <v>27.5</v>
      </c>
      <c r="N15" s="30">
        <v>4.1666666666666664E-2</v>
      </c>
      <c r="O15" s="13">
        <f t="shared" si="5"/>
        <v>2.9986111111111109</v>
      </c>
      <c r="P15" s="34">
        <f t="shared" si="1"/>
        <v>12</v>
      </c>
      <c r="Q15" s="47">
        <f t="shared" si="2"/>
        <v>3.4722222222222238E-3</v>
      </c>
      <c r="R15" s="13">
        <f t="shared" si="8"/>
        <v>1.0736111111111113</v>
      </c>
      <c r="S15" s="21"/>
      <c r="T15" s="21"/>
      <c r="U15" s="10">
        <f t="shared" si="9"/>
        <v>0</v>
      </c>
      <c r="V15" s="21"/>
      <c r="W15" s="10">
        <f t="shared" si="6"/>
        <v>0</v>
      </c>
      <c r="X15" s="5"/>
      <c r="Y15" s="10">
        <f t="shared" si="10"/>
        <v>0</v>
      </c>
      <c r="Z15" s="10">
        <f t="shared" si="3"/>
        <v>0</v>
      </c>
      <c r="AA15" s="21"/>
      <c r="AB15" s="21"/>
      <c r="AC15" s="22"/>
      <c r="AD15" s="21"/>
      <c r="AE15" s="22"/>
      <c r="AF15" s="22"/>
      <c r="AG15" s="22"/>
      <c r="AH15" s="11">
        <f t="shared" si="11"/>
        <v>0</v>
      </c>
    </row>
    <row r="16" spans="1:34" ht="13">
      <c r="A16" s="39" t="s">
        <v>36</v>
      </c>
      <c r="B16" s="37">
        <v>44831</v>
      </c>
      <c r="C16" s="38"/>
      <c r="D16" s="39" t="s">
        <v>48</v>
      </c>
      <c r="E16" s="40"/>
      <c r="F16" s="38">
        <v>23</v>
      </c>
      <c r="G16" s="5">
        <f t="shared" si="7"/>
        <v>582</v>
      </c>
      <c r="H16" s="5">
        <f>ROUND(PRODUCT(G16/13),0)</f>
        <v>45</v>
      </c>
      <c r="I16" s="5">
        <f>ROUND(PRODUCT(G16/COUNT(F4:F16)),0)</f>
        <v>45</v>
      </c>
      <c r="J16" s="30">
        <v>7.2916666666666671E-2</v>
      </c>
      <c r="K16" s="13">
        <f t="shared" si="4"/>
        <v>1.9979166666666663</v>
      </c>
      <c r="L16" s="34">
        <f t="shared" si="0"/>
        <v>13.1</v>
      </c>
      <c r="M16" s="25">
        <v>38.9</v>
      </c>
      <c r="N16" s="30">
        <v>8.3333333333333329E-2</v>
      </c>
      <c r="O16" s="13">
        <f t="shared" si="5"/>
        <v>3.0819444444444444</v>
      </c>
      <c r="P16" s="34">
        <f t="shared" si="1"/>
        <v>11.5</v>
      </c>
      <c r="Q16" s="47">
        <f t="shared" si="2"/>
        <v>1.0416666666666657E-2</v>
      </c>
      <c r="R16" s="13">
        <f t="shared" si="8"/>
        <v>1.084027777777778</v>
      </c>
      <c r="S16" s="21"/>
      <c r="T16" s="21"/>
      <c r="U16" s="10">
        <f t="shared" si="9"/>
        <v>0</v>
      </c>
      <c r="V16" s="21"/>
      <c r="W16" s="10">
        <f t="shared" si="6"/>
        <v>0</v>
      </c>
      <c r="X16" s="5"/>
      <c r="Y16" s="10">
        <f t="shared" si="10"/>
        <v>0</v>
      </c>
      <c r="Z16" s="10">
        <f t="shared" si="3"/>
        <v>0</v>
      </c>
      <c r="AA16" s="21"/>
      <c r="AB16" s="21"/>
      <c r="AC16" s="22"/>
      <c r="AD16" s="21"/>
      <c r="AE16" s="22"/>
      <c r="AF16" s="22"/>
      <c r="AG16" s="22"/>
      <c r="AH16" s="11">
        <f t="shared" si="11"/>
        <v>0</v>
      </c>
    </row>
    <row r="17" spans="1:34" ht="13">
      <c r="A17" s="45" t="s">
        <v>6</v>
      </c>
      <c r="B17" s="57"/>
      <c r="C17" s="58"/>
      <c r="D17" s="58"/>
      <c r="E17" s="59"/>
      <c r="F17" s="46">
        <f>SUM(F4:F16)</f>
        <v>582</v>
      </c>
      <c r="G17" s="14">
        <f>SUM(G16)</f>
        <v>582</v>
      </c>
      <c r="H17" s="14">
        <f>SUM(H16)</f>
        <v>45</v>
      </c>
      <c r="I17" s="14">
        <f>SUM(I16)</f>
        <v>45</v>
      </c>
      <c r="J17" s="15">
        <f>SUM(J4:J16)</f>
        <v>1.9979166666666663</v>
      </c>
      <c r="K17" s="28">
        <f>F17/SUM(HOUR(J17)+(ROUNDDOWN(J17,0)*24),PRODUCT(MINUTE(J17)/60))</f>
        <v>12.137643378519289</v>
      </c>
      <c r="L17" s="33">
        <f>SUM(L4:L16)/COUNT(F4:F16)</f>
        <v>12.392307692307689</v>
      </c>
      <c r="M17" s="35">
        <f>PRODUCT(SUM(M4:M16),1/COUNT(M4:M16))</f>
        <v>34.261538461538457</v>
      </c>
      <c r="N17" s="15">
        <f>SUM(N4:N16)</f>
        <v>3.0819444444444444</v>
      </c>
      <c r="O17" s="28">
        <f>F17/SUM(HOUR(N17)+(ROUNDDOWN(N17,0)*24),PRODUCT(MINUTE(N17)/60))</f>
        <v>7.8684091933303284</v>
      </c>
      <c r="P17" s="33">
        <f>SUM(P4:P16)/COUNT(F4:F16)</f>
        <v>8.2076923076923087</v>
      </c>
      <c r="Q17" s="15">
        <f>SUM(Q4:Q16)</f>
        <v>1.084027777777778</v>
      </c>
      <c r="R17" s="14"/>
      <c r="S17" s="14" t="e">
        <f>ROUND(SUM(S4:S16)/COUNT(S4:S16),0)</f>
        <v>#DIV/0!</v>
      </c>
      <c r="T17" s="14" t="e">
        <f>ROUND(SUM(T4:T16)/COUNT(T4:T16),0)</f>
        <v>#DIV/0!</v>
      </c>
      <c r="U17" s="16">
        <f>SUM(U4:U16)</f>
        <v>0</v>
      </c>
      <c r="V17" s="14" t="e">
        <f>ROUND(SUM(V4:V16)/COUNT(V4:V16),0)</f>
        <v>#DIV/0!</v>
      </c>
      <c r="W17" s="14">
        <f>SUM(W16)</f>
        <v>0</v>
      </c>
      <c r="X17" s="14" t="e">
        <f>ROUND(SUM(X4:X16)/COUNT(V4:V16),0)</f>
        <v>#DIV/0!</v>
      </c>
      <c r="Y17" s="14">
        <f>SUM(Y16)</f>
        <v>0</v>
      </c>
      <c r="Z17" s="16">
        <f>SUM(Z4:Z16)</f>
        <v>0</v>
      </c>
      <c r="AA17" s="14" t="e">
        <f>ROUND(SUM(AA4:AA16)/COUNT(AA4:AA16),0)</f>
        <v>#DIV/0!</v>
      </c>
      <c r="AB17" s="27" t="e">
        <f t="shared" ref="AB17:AG17" si="12">SUM(AB4:AB16)/COUNT(AB4:AB16)</f>
        <v>#DIV/0!</v>
      </c>
      <c r="AC17" s="27" t="e">
        <f t="shared" si="12"/>
        <v>#DIV/0!</v>
      </c>
      <c r="AD17" s="27" t="e">
        <f t="shared" si="12"/>
        <v>#DIV/0!</v>
      </c>
      <c r="AE17" s="27" t="e">
        <f t="shared" si="12"/>
        <v>#DIV/0!</v>
      </c>
      <c r="AF17" s="27" t="e">
        <f t="shared" si="12"/>
        <v>#DIV/0!</v>
      </c>
      <c r="AG17" s="27" t="e">
        <f t="shared" si="12"/>
        <v>#DIV/0!</v>
      </c>
      <c r="AH17" s="27" t="e">
        <f>SUM(AH4:AH16)/COUNT(AG4:AG16)</f>
        <v>#DIV/0!</v>
      </c>
    </row>
    <row r="18" spans="1:34" ht="13">
      <c r="Q18" s="5"/>
      <c r="R18" s="5"/>
      <c r="S18" s="5"/>
      <c r="W18" s="10"/>
      <c r="Y18" s="10"/>
    </row>
    <row r="19" spans="1:34" ht="13">
      <c r="O19" s="5"/>
      <c r="P19" s="5"/>
      <c r="Q19" s="5"/>
      <c r="R19" s="23"/>
      <c r="S19" s="5"/>
      <c r="T19" s="5"/>
      <c r="U19" s="5"/>
      <c r="V19" s="5"/>
      <c r="W19" s="10"/>
      <c r="X19" s="5"/>
      <c r="Y19" s="10"/>
      <c r="Z19" s="5"/>
      <c r="AA19" s="5"/>
    </row>
    <row r="20" spans="1:34" ht="13">
      <c r="N20" s="32"/>
      <c r="O20" s="5"/>
      <c r="P20" s="5"/>
      <c r="Q20" s="31"/>
      <c r="R20" s="31"/>
      <c r="S20" s="5"/>
      <c r="T20" s="5"/>
      <c r="U20" s="5"/>
      <c r="V20" s="5"/>
      <c r="W20" s="5"/>
      <c r="X20" s="5"/>
      <c r="Y20" s="5"/>
      <c r="Z20" s="5"/>
      <c r="AA20" s="5"/>
    </row>
    <row r="21" spans="1:34" ht="13">
      <c r="O21" s="5"/>
      <c r="P21" s="5"/>
      <c r="Q21" s="31"/>
      <c r="R21" s="31"/>
      <c r="S21" s="5"/>
      <c r="T21" s="5"/>
      <c r="U21" s="5"/>
      <c r="V21" s="5"/>
      <c r="W21" s="5"/>
      <c r="X21" s="5"/>
      <c r="Y21" s="5"/>
      <c r="Z21" s="5"/>
      <c r="AA21" s="5"/>
    </row>
    <row r="22" spans="1:34" ht="13">
      <c r="O22" s="5"/>
      <c r="P22" s="5"/>
      <c r="Q22" s="5"/>
      <c r="R22" s="31"/>
      <c r="S22" s="5"/>
      <c r="T22" s="5"/>
      <c r="U22" s="5"/>
      <c r="V22" s="5"/>
      <c r="W22" s="5"/>
      <c r="X22" s="5"/>
      <c r="Y22" s="5"/>
      <c r="Z22" s="5"/>
      <c r="AA22" s="5"/>
    </row>
    <row r="23" spans="1:34"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</sheetData>
  <mergeCells count="4">
    <mergeCell ref="A1:F1"/>
    <mergeCell ref="A2:F2"/>
    <mergeCell ref="G1:AH1"/>
    <mergeCell ref="B17:E17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A384-D07C-4345-BB20-51F7BCB45C26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6B25F-B518-4F48-A057-3E2E1D70CE21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2025-11-12T20:24:36Z</dcterms:modified>
</cp:coreProperties>
</file>