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chris\Documents\V - My Sports\Bike\0000 Radstrecken\tour 001-120\"/>
    </mc:Choice>
  </mc:AlternateContent>
  <xr:revisionPtr revIDLastSave="0" documentId="8_{F8F27961-9BE3-4579-80AC-BC9FF1242B5E}" xr6:coauthVersionLast="47" xr6:coauthVersionMax="47" xr10:uidLastSave="{00000000-0000-0000-0000-000000000000}"/>
  <bookViews>
    <workbookView xWindow="-110" yWindow="-110" windowWidth="19420" windowHeight="10420" xr2:uid="{4EA8EC86-3A71-4A09-B0B2-D48361C9D8DB}"/>
  </bookViews>
  <sheets>
    <sheet name="Tabelle1" sheetId="1" r:id="rId1"/>
    <sheet name="Tabelle2" sheetId="2" r:id="rId2"/>
    <sheet name="Tabelle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8" i="1" l="1"/>
  <c r="Y8" i="1"/>
  <c r="Y5" i="1"/>
  <c r="Y6" i="1"/>
  <c r="Y7" i="1"/>
  <c r="Y4" i="1"/>
  <c r="W5" i="1"/>
  <c r="W6" i="1"/>
  <c r="W7" i="1"/>
  <c r="W4" i="1"/>
  <c r="G4" i="1"/>
  <c r="H4" i="1"/>
  <c r="K4" i="1"/>
  <c r="K5" i="1"/>
  <c r="K6" i="1"/>
  <c r="K7" i="1"/>
  <c r="L4" i="1"/>
  <c r="O4" i="1"/>
  <c r="O5" i="1"/>
  <c r="O6" i="1"/>
  <c r="O7" i="1"/>
  <c r="P4" i="1"/>
  <c r="Q4" i="1"/>
  <c r="R4" i="1"/>
  <c r="U4" i="1"/>
  <c r="X4" i="1"/>
  <c r="Z4" i="1"/>
  <c r="AH4" i="1"/>
  <c r="L5" i="1"/>
  <c r="P5" i="1"/>
  <c r="Q5" i="1"/>
  <c r="U5" i="1"/>
  <c r="X5" i="1"/>
  <c r="Z5" i="1"/>
  <c r="AH5" i="1"/>
  <c r="L6" i="1"/>
  <c r="P6" i="1"/>
  <c r="Q6" i="1"/>
  <c r="U6" i="1"/>
  <c r="X6" i="1"/>
  <c r="Z6" i="1"/>
  <c r="AH6" i="1"/>
  <c r="L7" i="1"/>
  <c r="P7" i="1"/>
  <c r="Q7" i="1"/>
  <c r="U7" i="1"/>
  <c r="X7" i="1"/>
  <c r="Z7" i="1"/>
  <c r="AH7" i="1"/>
  <c r="F8" i="1"/>
  <c r="J8" i="1"/>
  <c r="M8" i="1"/>
  <c r="N8" i="1"/>
  <c r="S8" i="1"/>
  <c r="T8" i="1"/>
  <c r="V8" i="1"/>
  <c r="AA8" i="1"/>
  <c r="AB8" i="1"/>
  <c r="AC8" i="1"/>
  <c r="AD8" i="1"/>
  <c r="AE8" i="1"/>
  <c r="AF8" i="1"/>
  <c r="AG8" i="1"/>
  <c r="P8" i="1"/>
  <c r="L8" i="1"/>
  <c r="R5" i="1"/>
  <c r="R6" i="1"/>
  <c r="R7" i="1"/>
  <c r="Q8" i="1"/>
  <c r="K8" i="1"/>
  <c r="O8" i="1"/>
  <c r="I4" i="1"/>
  <c r="G5" i="1"/>
  <c r="I5" i="1"/>
  <c r="G6" i="1"/>
  <c r="H5" i="1"/>
  <c r="H6" i="1"/>
  <c r="I6" i="1"/>
  <c r="G7" i="1"/>
  <c r="H7" i="1"/>
  <c r="H8" i="1"/>
  <c r="G8" i="1"/>
  <c r="I7" i="1"/>
  <c r="I8" i="1"/>
  <c r="AH8" i="1"/>
  <c r="Z8" i="1"/>
  <c r="X8" i="1"/>
  <c r="U8" i="1"/>
</calcChain>
</file>

<file path=xl/sharedStrings.xml><?xml version="1.0" encoding="utf-8"?>
<sst xmlns="http://schemas.openxmlformats.org/spreadsheetml/2006/main" count="53" uniqueCount="49">
  <si>
    <t>Tag</t>
  </si>
  <si>
    <t>Datum</t>
  </si>
  <si>
    <t>Start</t>
  </si>
  <si>
    <t>Zwischenstationen</t>
  </si>
  <si>
    <t>Ziel</t>
  </si>
  <si>
    <t>Summe</t>
  </si>
  <si>
    <t>Fahrzeit</t>
  </si>
  <si>
    <t>Höhe Beginn</t>
  </si>
  <si>
    <t>Höhe Ende</t>
  </si>
  <si>
    <t>Max. Höhe</t>
  </si>
  <si>
    <t>Hm aufw</t>
  </si>
  <si>
    <t>Hm abw</t>
  </si>
  <si>
    <t>Gesamtzeit</t>
  </si>
  <si>
    <t>Pausenzeit</t>
  </si>
  <si>
    <t>Max.Temp.</t>
  </si>
  <si>
    <t xml:space="preserve">Min.Temp. </t>
  </si>
  <si>
    <t>Ø Steigung</t>
  </si>
  <si>
    <t>max.Steigung</t>
  </si>
  <si>
    <t>Ø Gefälle</t>
  </si>
  <si>
    <t>max.Gefälle</t>
  </si>
  <si>
    <t>km</t>
  </si>
  <si>
    <t>km/Tag</t>
  </si>
  <si>
    <t>km/Fahrtag</t>
  </si>
  <si>
    <t>max. km/h</t>
  </si>
  <si>
    <t>Σ km</t>
  </si>
  <si>
    <t>Σ Hm aufw</t>
  </si>
  <si>
    <t>Δ Temp.</t>
  </si>
  <si>
    <t>Σ Hm abw</t>
  </si>
  <si>
    <t>Δ Hmauf-abw</t>
  </si>
  <si>
    <t>Δ Beg./Ende</t>
  </si>
  <si>
    <t>Σ Fahrzeit</t>
  </si>
  <si>
    <t>Σ Gesamtzeit</t>
  </si>
  <si>
    <t>Σ Pausenzeit</t>
  </si>
  <si>
    <t>km/h brutto</t>
  </si>
  <si>
    <t>km/h netto</t>
  </si>
  <si>
    <t>01.</t>
  </si>
  <si>
    <t>02.</t>
  </si>
  <si>
    <t>03.</t>
  </si>
  <si>
    <t>04.</t>
  </si>
  <si>
    <t>Nancy - Moselquelle - Maasquelle -  Nancy (3.-6.12.2022)</t>
  </si>
  <si>
    <r>
      <t xml:space="preserve">Statistik </t>
    </r>
    <r>
      <rPr>
        <b/>
        <sz val="20"/>
        <rFont val="Arial"/>
        <family val="2"/>
      </rPr>
      <t>Nancy - Moselquelle - Maasquelle -  Nancy (3.-6.12.2022)</t>
    </r>
  </si>
  <si>
    <t>Nancy</t>
  </si>
  <si>
    <t>Remiremont</t>
  </si>
  <si>
    <t>Anjeux</t>
  </si>
  <si>
    <t>Neufchâteau</t>
  </si>
  <si>
    <t>Épinal</t>
  </si>
  <si>
    <t>Moselquelle - Remiremont - Plombières-les-Bains</t>
  </si>
  <si>
    <t>Ormoy - Maasquelle</t>
  </si>
  <si>
    <t>Pagny-sur-Meuse - Toul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</si>
</sst>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7" formatCode="[h]:mm"/>
    <numFmt numFmtId="180" formatCode="0.0"/>
    <numFmt numFmtId="183" formatCode="00"/>
  </numFmts>
  <fonts count="10">
    <font>
      <sz val="10"/>
      <name val="Arial"/>
    </font>
    <font>
      <b/>
      <sz val="10"/>
      <name val="Arial"/>
      <family val="2"/>
    </font>
    <font>
      <b/>
      <i/>
      <sz val="10"/>
      <name val="Arial"/>
      <family val="2"/>
    </font>
    <font>
      <b/>
      <sz val="20"/>
      <name val="Arial"/>
      <family val="2"/>
    </font>
    <font>
      <sz val="10"/>
      <name val="Arial"/>
      <family val="2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9"/>
      <name val="WP CyrillicA"/>
    </font>
    <font>
      <i/>
      <sz val="10"/>
      <name val="Arial"/>
      <family val="2"/>
    </font>
    <font>
      <b/>
      <i/>
      <sz val="2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vertical="top" wrapText="1"/>
    </xf>
    <xf numFmtId="0" fontId="6" fillId="0" borderId="0" xfId="0" applyFont="1" applyBorder="1" applyAlignment="1">
      <alignment wrapText="1"/>
    </xf>
    <xf numFmtId="0" fontId="7" fillId="0" borderId="0" xfId="0" applyFont="1" applyBorder="1" applyAlignment="1">
      <alignment wrapText="1"/>
    </xf>
    <xf numFmtId="0" fontId="0" fillId="0" borderId="0" xfId="0" applyBorder="1"/>
    <xf numFmtId="21" fontId="5" fillId="0" borderId="0" xfId="0" applyNumberFormat="1" applyFont="1" applyBorder="1" applyAlignment="1">
      <alignment vertical="top" wrapText="1"/>
    </xf>
    <xf numFmtId="0" fontId="0" fillId="0" borderId="2" xfId="0" applyBorder="1"/>
    <xf numFmtId="0" fontId="0" fillId="0" borderId="3" xfId="0" applyBorder="1"/>
    <xf numFmtId="0" fontId="8" fillId="0" borderId="3" xfId="0" applyFont="1" applyBorder="1"/>
    <xf numFmtId="0" fontId="8" fillId="0" borderId="4" xfId="0" applyFont="1" applyBorder="1"/>
    <xf numFmtId="0" fontId="0" fillId="0" borderId="5" xfId="0" applyBorder="1"/>
    <xf numFmtId="0" fontId="8" fillId="0" borderId="0" xfId="0" applyFont="1" applyBorder="1"/>
    <xf numFmtId="0" fontId="8" fillId="0" borderId="6" xfId="0" applyFont="1" applyBorder="1"/>
    <xf numFmtId="177" fontId="8" fillId="0" borderId="3" xfId="0" applyNumberFormat="1" applyFont="1" applyBorder="1"/>
    <xf numFmtId="177" fontId="8" fillId="0" borderId="0" xfId="0" applyNumberFormat="1" applyFont="1" applyBorder="1"/>
    <xf numFmtId="0" fontId="1" fillId="0" borderId="1" xfId="0" applyFont="1" applyBorder="1"/>
    <xf numFmtId="177" fontId="1" fillId="0" borderId="1" xfId="0" applyNumberFormat="1" applyFont="1" applyBorder="1"/>
    <xf numFmtId="0" fontId="1" fillId="0" borderId="1" xfId="0" applyFont="1" applyFill="1" applyBorder="1"/>
    <xf numFmtId="0" fontId="2" fillId="0" borderId="1" xfId="0" applyFont="1" applyBorder="1" applyAlignment="1">
      <alignment textRotation="90"/>
    </xf>
    <xf numFmtId="0" fontId="2" fillId="0" borderId="1" xfId="0" applyFont="1" applyFill="1" applyBorder="1" applyAlignment="1">
      <alignment textRotation="90"/>
    </xf>
    <xf numFmtId="0" fontId="2" fillId="0" borderId="1" xfId="0" applyFont="1" applyBorder="1" applyAlignment="1">
      <alignment textRotation="90" wrapText="1"/>
    </xf>
    <xf numFmtId="0" fontId="2" fillId="0" borderId="1" xfId="0" applyFont="1" applyFill="1" applyBorder="1" applyAlignment="1">
      <alignment textRotation="90" wrapText="1"/>
    </xf>
    <xf numFmtId="0" fontId="0" fillId="0" borderId="0" xfId="0" applyFill="1" applyBorder="1"/>
    <xf numFmtId="0" fontId="8" fillId="0" borderId="0" xfId="0" applyFont="1" applyFill="1" applyBorder="1"/>
    <xf numFmtId="0" fontId="2" fillId="0" borderId="1" xfId="0" applyFont="1" applyBorder="1" applyAlignment="1">
      <alignment horizontal="center" vertical="top" wrapText="1"/>
    </xf>
    <xf numFmtId="180" fontId="0" fillId="0" borderId="3" xfId="0" applyNumberFormat="1" applyBorder="1"/>
    <xf numFmtId="180" fontId="0" fillId="0" borderId="0" xfId="0" applyNumberFormat="1" applyBorder="1"/>
    <xf numFmtId="180" fontId="0" fillId="0" borderId="0" xfId="0" applyNumberFormat="1" applyFill="1" applyBorder="1"/>
    <xf numFmtId="1" fontId="1" fillId="0" borderId="1" xfId="0" applyNumberFormat="1" applyFont="1" applyFill="1" applyBorder="1"/>
    <xf numFmtId="180" fontId="1" fillId="0" borderId="1" xfId="0" applyNumberFormat="1" applyFont="1" applyBorder="1"/>
    <xf numFmtId="177" fontId="0" fillId="0" borderId="3" xfId="0" applyNumberFormat="1" applyBorder="1"/>
    <xf numFmtId="177" fontId="0" fillId="0" borderId="0" xfId="0" applyNumberFormat="1" applyBorder="1"/>
    <xf numFmtId="180" fontId="8" fillId="0" borderId="0" xfId="0" applyNumberFormat="1" applyFont="1" applyBorder="1"/>
    <xf numFmtId="180" fontId="1" fillId="0" borderId="1" xfId="0" applyNumberFormat="1" applyFont="1" applyBorder="1" applyAlignment="1">
      <alignment horizontal="right" vertical="center" wrapText="1"/>
    </xf>
    <xf numFmtId="180" fontId="4" fillId="0" borderId="1" xfId="0" applyNumberFormat="1" applyFont="1" applyFill="1" applyBorder="1"/>
    <xf numFmtId="1" fontId="1" fillId="0" borderId="1" xfId="0" applyNumberFormat="1" applyFont="1" applyBorder="1" applyAlignment="1">
      <alignment horizontal="right" vertical="center" wrapText="1"/>
    </xf>
    <xf numFmtId="183" fontId="4" fillId="0" borderId="1" xfId="0" applyNumberFormat="1" applyFont="1" applyBorder="1" applyAlignment="1">
      <alignment horizontal="center" vertical="top" wrapText="1"/>
    </xf>
    <xf numFmtId="183" fontId="4" fillId="0" borderId="1" xfId="0" applyNumberFormat="1" applyFont="1" applyBorder="1" applyAlignment="1">
      <alignment horizont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8" fillId="0" borderId="0" xfId="0" applyFont="1"/>
    <xf numFmtId="0" fontId="3" fillId="0" borderId="7" xfId="0" applyFont="1" applyBorder="1" applyAlignment="1">
      <alignment horizontal="left" wrapText="1"/>
    </xf>
    <xf numFmtId="0" fontId="0" fillId="0" borderId="8" xfId="0" applyBorder="1" applyAlignment="1">
      <alignment horizontal="left" wrapText="1"/>
    </xf>
    <xf numFmtId="0" fontId="0" fillId="0" borderId="9" xfId="0" applyBorder="1" applyAlignment="1">
      <alignment horizontal="left" wrapText="1"/>
    </xf>
    <xf numFmtId="0" fontId="0" fillId="0" borderId="8" xfId="0" applyBorder="1" applyAlignment="1"/>
    <xf numFmtId="0" fontId="9" fillId="0" borderId="7" xfId="0" applyFont="1" applyBorder="1" applyAlignment="1"/>
    <xf numFmtId="0" fontId="3" fillId="0" borderId="8" xfId="0" applyFont="1" applyBorder="1" applyAlignment="1"/>
    <xf numFmtId="0" fontId="3" fillId="0" borderId="9" xfId="0" applyFont="1" applyBorder="1" applyAlignment="1"/>
    <xf numFmtId="14" fontId="4" fillId="0" borderId="7" xfId="0" applyNumberFormat="1" applyFont="1" applyBorder="1" applyAlignment="1">
      <alignment horizontal="center" vertical="top" wrapText="1"/>
    </xf>
    <xf numFmtId="0" fontId="0" fillId="0" borderId="8" xfId="0" applyBorder="1" applyAlignment="1">
      <alignment wrapText="1"/>
    </xf>
    <xf numFmtId="0" fontId="0" fillId="0" borderId="9" xfId="0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731BA-6870-4505-9DB5-1108BF402AA2}">
  <sheetPr codeName="Tabelle1"/>
  <dimension ref="A1:AH11"/>
  <sheetViews>
    <sheetView tabSelected="1" zoomScaleNormal="100" workbookViewId="0">
      <selection sqref="A1:F1"/>
    </sheetView>
  </sheetViews>
  <sheetFormatPr baseColWidth="10" defaultRowHeight="12.5"/>
  <cols>
    <col min="1" max="1" width="11.36328125" customWidth="1"/>
    <col min="2" max="2" width="15.36328125" customWidth="1"/>
    <col min="3" max="3" width="23.90625" customWidth="1"/>
    <col min="4" max="4" width="60.36328125" customWidth="1"/>
    <col min="5" max="5" width="24.453125" customWidth="1"/>
    <col min="6" max="7" width="6.453125" customWidth="1"/>
    <col min="8" max="8" width="4.36328125" customWidth="1"/>
    <col min="9" max="9" width="4.453125" customWidth="1"/>
    <col min="10" max="10" width="6.36328125" customWidth="1"/>
    <col min="11" max="11" width="6.54296875" customWidth="1"/>
    <col min="12" max="12" width="5.54296875" customWidth="1"/>
    <col min="13" max="13" width="5.453125" customWidth="1"/>
    <col min="14" max="14" width="6.54296875" customWidth="1"/>
    <col min="15" max="16" width="6.6328125" customWidth="1"/>
    <col min="17" max="17" width="6.54296875" customWidth="1"/>
    <col min="18" max="18" width="7.08984375" customWidth="1"/>
    <col min="19" max="20" width="6.08984375" customWidth="1"/>
    <col min="21" max="21" width="5.54296875" customWidth="1"/>
    <col min="22" max="22" width="4.90625" customWidth="1"/>
    <col min="23" max="23" width="6.36328125" customWidth="1"/>
    <col min="24" max="24" width="5.90625" customWidth="1"/>
    <col min="25" max="25" width="6.08984375" customWidth="1"/>
    <col min="26" max="26" width="5.6328125" customWidth="1"/>
    <col min="27" max="27" width="6.453125" customWidth="1"/>
    <col min="28" max="28" width="2.90625" customWidth="1"/>
    <col min="29" max="29" width="4" customWidth="1"/>
    <col min="30" max="30" width="3.453125" customWidth="1"/>
    <col min="31" max="31" width="3.36328125" customWidth="1"/>
    <col min="32" max="33" width="3.08984375" customWidth="1"/>
    <col min="34" max="34" width="3.54296875" customWidth="1"/>
  </cols>
  <sheetData>
    <row r="1" spans="1:34" ht="25">
      <c r="A1" s="47" t="s">
        <v>39</v>
      </c>
      <c r="B1" s="48"/>
      <c r="C1" s="48"/>
      <c r="D1" s="48"/>
      <c r="E1" s="48"/>
      <c r="F1" s="49"/>
      <c r="G1" s="51" t="s">
        <v>40</v>
      </c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  <c r="AA1" s="52"/>
      <c r="AB1" s="52"/>
      <c r="AC1" s="52"/>
      <c r="AD1" s="52"/>
      <c r="AE1" s="52"/>
      <c r="AF1" s="52"/>
      <c r="AG1" s="52"/>
      <c r="AH1" s="53"/>
    </row>
    <row r="2" spans="1:34">
      <c r="A2" s="50"/>
      <c r="B2" s="50"/>
      <c r="C2" s="50"/>
      <c r="D2" s="50"/>
      <c r="E2" s="50"/>
      <c r="F2" s="50"/>
      <c r="G2" s="4"/>
      <c r="H2" s="5"/>
      <c r="I2" s="5"/>
      <c r="J2" s="5"/>
      <c r="K2" s="5"/>
      <c r="L2" s="5"/>
      <c r="M2" s="5"/>
      <c r="N2" s="4"/>
      <c r="O2" s="4"/>
      <c r="P2" s="4"/>
      <c r="Q2" s="4"/>
      <c r="R2" s="9"/>
      <c r="S2" s="4"/>
      <c r="T2" s="4"/>
      <c r="U2" s="6"/>
      <c r="V2" s="6"/>
      <c r="W2" s="6"/>
      <c r="X2" s="7"/>
      <c r="Y2" s="6"/>
      <c r="Z2" s="8"/>
      <c r="AA2" s="8"/>
      <c r="AB2" s="8"/>
      <c r="AC2" s="8"/>
      <c r="AD2" s="8"/>
    </row>
    <row r="3" spans="1:34" ht="72.5">
      <c r="A3" s="1" t="s">
        <v>0</v>
      </c>
      <c r="B3" s="1" t="s">
        <v>1</v>
      </c>
      <c r="C3" s="2" t="s">
        <v>2</v>
      </c>
      <c r="D3" s="1" t="s">
        <v>3</v>
      </c>
      <c r="E3" s="3" t="s">
        <v>4</v>
      </c>
      <c r="F3" s="2" t="s">
        <v>20</v>
      </c>
      <c r="G3" s="22" t="s">
        <v>24</v>
      </c>
      <c r="H3" s="22" t="s">
        <v>21</v>
      </c>
      <c r="I3" s="22" t="s">
        <v>22</v>
      </c>
      <c r="J3" s="22" t="s">
        <v>6</v>
      </c>
      <c r="K3" s="23" t="s">
        <v>30</v>
      </c>
      <c r="L3" s="22" t="s">
        <v>34</v>
      </c>
      <c r="M3" s="22" t="s">
        <v>23</v>
      </c>
      <c r="N3" s="22" t="s">
        <v>12</v>
      </c>
      <c r="O3" s="23" t="s">
        <v>31</v>
      </c>
      <c r="P3" s="22" t="s">
        <v>33</v>
      </c>
      <c r="Q3" s="22" t="s">
        <v>13</v>
      </c>
      <c r="R3" s="23" t="s">
        <v>32</v>
      </c>
      <c r="S3" s="22" t="s">
        <v>7</v>
      </c>
      <c r="T3" s="22" t="s">
        <v>8</v>
      </c>
      <c r="U3" s="22" t="s">
        <v>29</v>
      </c>
      <c r="V3" s="22" t="s">
        <v>10</v>
      </c>
      <c r="W3" s="23" t="s">
        <v>25</v>
      </c>
      <c r="X3" s="22" t="s">
        <v>11</v>
      </c>
      <c r="Y3" s="23" t="s">
        <v>27</v>
      </c>
      <c r="Z3" s="23" t="s">
        <v>28</v>
      </c>
      <c r="AA3" s="22" t="s">
        <v>9</v>
      </c>
      <c r="AB3" s="24" t="s">
        <v>16</v>
      </c>
      <c r="AC3" s="24" t="s">
        <v>17</v>
      </c>
      <c r="AD3" s="24" t="s">
        <v>18</v>
      </c>
      <c r="AE3" s="24" t="s">
        <v>19</v>
      </c>
      <c r="AF3" s="25" t="s">
        <v>15</v>
      </c>
      <c r="AG3" s="25" t="s">
        <v>14</v>
      </c>
      <c r="AH3" s="25" t="s">
        <v>26</v>
      </c>
    </row>
    <row r="4" spans="1:34" ht="13">
      <c r="A4" s="40" t="s">
        <v>35</v>
      </c>
      <c r="B4" s="42">
        <v>44898</v>
      </c>
      <c r="C4" s="43" t="s">
        <v>41</v>
      </c>
      <c r="D4" s="44" t="s">
        <v>45</v>
      </c>
      <c r="E4" s="45" t="s">
        <v>42</v>
      </c>
      <c r="F4" s="43">
        <v>111</v>
      </c>
      <c r="G4" s="10">
        <f>SUM(F4)</f>
        <v>111</v>
      </c>
      <c r="H4" s="11">
        <f>ROUND(PRODUCT(G4/1),0)</f>
        <v>111</v>
      </c>
      <c r="I4" s="11">
        <f>ROUND(PRODUCT(G4/COUNT(F4:F4)),0)</f>
        <v>111</v>
      </c>
      <c r="J4" s="34">
        <v>0.2673611111111111</v>
      </c>
      <c r="K4" s="17">
        <f>SUM(J4)</f>
        <v>0.2673611111111111</v>
      </c>
      <c r="L4" s="36">
        <f>IF(F4=0,0,ROUND(PRODUCT(F4/SUM(HOUR(J4),PRODUCT(MINUTE(J4)/60))),1))</f>
        <v>17.3</v>
      </c>
      <c r="M4" s="29">
        <v>48.1</v>
      </c>
      <c r="N4" s="34">
        <v>0.33333333333333331</v>
      </c>
      <c r="O4" s="17">
        <f>SUM(N4)</f>
        <v>0.33333333333333331</v>
      </c>
      <c r="P4" s="36">
        <f>IF(F4=0,0,ROUND(PRODUCT(F4/SUM(HOUR(N4),PRODUCT(MINUTE(N4)/60))),1))</f>
        <v>13.9</v>
      </c>
      <c r="Q4" s="17">
        <f>SUM(N4,-J4)</f>
        <v>6.597222222222221E-2</v>
      </c>
      <c r="R4" s="17">
        <f>SUM(Q4)</f>
        <v>6.597222222222221E-2</v>
      </c>
      <c r="S4" s="11">
        <v>200</v>
      </c>
      <c r="T4" s="8">
        <v>400</v>
      </c>
      <c r="U4" s="12">
        <f>SUM(-S4,T4)</f>
        <v>200</v>
      </c>
      <c r="V4" s="11">
        <v>325</v>
      </c>
      <c r="W4" s="12">
        <f>SUM(V4)</f>
        <v>325</v>
      </c>
      <c r="X4" s="11">
        <f>SUM(S4,-T4,V4)</f>
        <v>125</v>
      </c>
      <c r="Y4" s="12">
        <f>SUM(X4)</f>
        <v>125</v>
      </c>
      <c r="Z4" s="12">
        <f>SUM(V4,-X4)</f>
        <v>200</v>
      </c>
      <c r="AA4" s="8">
        <v>420</v>
      </c>
      <c r="AB4" s="11"/>
      <c r="AC4" s="11"/>
      <c r="AD4" s="11"/>
      <c r="AE4" s="11"/>
      <c r="AF4" s="11">
        <v>2</v>
      </c>
      <c r="AG4" s="11">
        <v>4</v>
      </c>
      <c r="AH4" s="13">
        <f>SUM(AG4,-AF4)</f>
        <v>2</v>
      </c>
    </row>
    <row r="5" spans="1:34" ht="13">
      <c r="A5" s="41" t="s">
        <v>36</v>
      </c>
      <c r="B5" s="42">
        <v>44899</v>
      </c>
      <c r="C5" s="43" t="s">
        <v>42</v>
      </c>
      <c r="D5" s="44" t="s">
        <v>46</v>
      </c>
      <c r="E5" s="45" t="s">
        <v>43</v>
      </c>
      <c r="F5" s="43">
        <v>113</v>
      </c>
      <c r="G5" s="14">
        <f>SUM(G4,F5)</f>
        <v>224</v>
      </c>
      <c r="H5" s="8">
        <f>ROUND(PRODUCT(G5/2),0)</f>
        <v>112</v>
      </c>
      <c r="I5" s="8">
        <f>ROUND(PRODUCT(G5/COUNT(F4:F5)),0)</f>
        <v>112</v>
      </c>
      <c r="J5" s="35">
        <v>0.2673611111111111</v>
      </c>
      <c r="K5" s="18">
        <f>SUM(J5,K4)</f>
        <v>0.53472222222222221</v>
      </c>
      <c r="L5" s="36">
        <f>IF(F5=0,0,ROUND(PRODUCT(F5/SUM(HOUR(J5),PRODUCT(MINUTE(J5)/60))),1))</f>
        <v>17.600000000000001</v>
      </c>
      <c r="M5" s="30">
        <v>49.3</v>
      </c>
      <c r="N5" s="35">
        <v>0.33333333333333331</v>
      </c>
      <c r="O5" s="18">
        <f>SUM(N5,O4)</f>
        <v>0.66666666666666663</v>
      </c>
      <c r="P5" s="36">
        <f>IF(F5=0,0,ROUND(PRODUCT(F5/SUM(HOUR(N5),PRODUCT(MINUTE(N5)/60))),1))</f>
        <v>14.1</v>
      </c>
      <c r="Q5" s="18">
        <f>SUM(N5,-J5)</f>
        <v>6.597222222222221E-2</v>
      </c>
      <c r="R5" s="18">
        <f>SUM(Q5,R4)</f>
        <v>0.13194444444444442</v>
      </c>
      <c r="S5" s="8">
        <v>400</v>
      </c>
      <c r="T5" s="8">
        <v>280</v>
      </c>
      <c r="U5" s="15">
        <f>SUM(-S5,T5)</f>
        <v>-120</v>
      </c>
      <c r="V5" s="26">
        <v>525</v>
      </c>
      <c r="W5" s="46">
        <f>SUM(W4,V5)</f>
        <v>850</v>
      </c>
      <c r="X5" s="8">
        <f>SUM(S5,-T5,V5)</f>
        <v>645</v>
      </c>
      <c r="Y5" s="46">
        <f>SUM(Y4,X5)</f>
        <v>770</v>
      </c>
      <c r="Z5" s="15">
        <f>SUM(V5,-X5)</f>
        <v>-120</v>
      </c>
      <c r="AA5" s="8">
        <v>715</v>
      </c>
      <c r="AB5" s="8"/>
      <c r="AC5" s="27"/>
      <c r="AD5" s="26"/>
      <c r="AE5" s="27"/>
      <c r="AF5" s="27">
        <v>-1</v>
      </c>
      <c r="AG5" s="27">
        <v>3</v>
      </c>
      <c r="AH5" s="16">
        <f>SUM(AG5,-AF5)</f>
        <v>4</v>
      </c>
    </row>
    <row r="6" spans="1:34" ht="13">
      <c r="A6" s="41" t="s">
        <v>37</v>
      </c>
      <c r="B6" s="42">
        <v>44900</v>
      </c>
      <c r="C6" s="43" t="s">
        <v>43</v>
      </c>
      <c r="D6" s="44" t="s">
        <v>47</v>
      </c>
      <c r="E6" s="45" t="s">
        <v>44</v>
      </c>
      <c r="F6" s="43">
        <v>115</v>
      </c>
      <c r="G6" s="14">
        <f>SUM(G5,F6)</f>
        <v>339</v>
      </c>
      <c r="H6" s="8">
        <f>ROUND(PRODUCT(G6/3),0)</f>
        <v>113</v>
      </c>
      <c r="I6" s="8">
        <f>ROUND(PRODUCT(G6/COUNT(F4:F6)),0)</f>
        <v>113</v>
      </c>
      <c r="J6" s="35">
        <v>0.29791666666666666</v>
      </c>
      <c r="K6" s="18">
        <f>SUM(J6,K5)</f>
        <v>0.83263888888888893</v>
      </c>
      <c r="L6" s="36">
        <f>IF(F6=0,0,ROUND(PRODUCT(F6/SUM(HOUR(J6),PRODUCT(MINUTE(J6)/60))),1))</f>
        <v>16.100000000000001</v>
      </c>
      <c r="M6" s="30">
        <v>48.7</v>
      </c>
      <c r="N6" s="35">
        <v>0.33333333333333331</v>
      </c>
      <c r="O6" s="18">
        <f>SUM(N6,O5)</f>
        <v>1</v>
      </c>
      <c r="P6" s="36">
        <f>IF(F6=0,0,ROUND(PRODUCT(F6/SUM(HOUR(N6),PRODUCT(MINUTE(N6)/60))),1))</f>
        <v>14.4</v>
      </c>
      <c r="Q6" s="18">
        <f>SUM(N6,-J6)</f>
        <v>3.5416666666666652E-2</v>
      </c>
      <c r="R6" s="18">
        <f>SUM(Q6,R5)</f>
        <v>0.16736111111111107</v>
      </c>
      <c r="S6" s="8">
        <v>280</v>
      </c>
      <c r="T6" s="8">
        <v>240</v>
      </c>
      <c r="U6" s="15">
        <f>SUM(-S6,T6)</f>
        <v>-40</v>
      </c>
      <c r="V6" s="26">
        <v>900</v>
      </c>
      <c r="W6" s="46">
        <f>SUM(W5,V6)</f>
        <v>1750</v>
      </c>
      <c r="X6" s="8">
        <f>SUM(S6,-T6,V6)</f>
        <v>940</v>
      </c>
      <c r="Y6" s="46">
        <f>SUM(Y5,X6)</f>
        <v>1710</v>
      </c>
      <c r="Z6" s="15">
        <f>SUM(V6,-X6)</f>
        <v>-40</v>
      </c>
      <c r="AA6" s="8">
        <v>440</v>
      </c>
      <c r="AB6" s="8"/>
      <c r="AC6" s="27"/>
      <c r="AD6" s="26"/>
      <c r="AE6" s="27"/>
      <c r="AF6" s="27">
        <v>2</v>
      </c>
      <c r="AG6" s="27">
        <v>3</v>
      </c>
      <c r="AH6" s="16">
        <f>SUM(AG6,-AF6)</f>
        <v>1</v>
      </c>
    </row>
    <row r="7" spans="1:34" ht="13">
      <c r="A7" s="41" t="s">
        <v>38</v>
      </c>
      <c r="B7" s="42">
        <v>44901</v>
      </c>
      <c r="C7" s="43" t="s">
        <v>44</v>
      </c>
      <c r="D7" s="44" t="s">
        <v>48</v>
      </c>
      <c r="E7" s="45" t="s">
        <v>41</v>
      </c>
      <c r="F7" s="43">
        <v>111</v>
      </c>
      <c r="G7" s="14">
        <f>SUM(G6,F7)</f>
        <v>450</v>
      </c>
      <c r="H7" s="8">
        <f>ROUND(PRODUCT(G7/4),0)</f>
        <v>113</v>
      </c>
      <c r="I7" s="8">
        <f>ROUND(PRODUCT(G7/COUNT(F4:F7)),0)</f>
        <v>113</v>
      </c>
      <c r="J7" s="35">
        <v>0.27986111111111112</v>
      </c>
      <c r="K7" s="18">
        <f>SUM(J7,K6)</f>
        <v>1.1125</v>
      </c>
      <c r="L7" s="36">
        <f>IF(F7=0,0,ROUND(PRODUCT(F7/SUM(HOUR(J7),PRODUCT(MINUTE(J7)/60))),1))</f>
        <v>16.5</v>
      </c>
      <c r="M7" s="31">
        <v>47.9</v>
      </c>
      <c r="N7" s="35">
        <v>0.35416666666666669</v>
      </c>
      <c r="O7" s="18">
        <f>SUM(N7,O6)</f>
        <v>1.3541666666666667</v>
      </c>
      <c r="P7" s="36">
        <f>IF(F7=0,0,ROUND(PRODUCT(F7/SUM(HOUR(N7),PRODUCT(MINUTE(N7)/60))),1))</f>
        <v>13.1</v>
      </c>
      <c r="Q7" s="18">
        <f>SUM(N7,-J7)</f>
        <v>7.4305555555555569E-2</v>
      </c>
      <c r="R7" s="18">
        <f>SUM(Q7,R6)</f>
        <v>0.24166666666666664</v>
      </c>
      <c r="S7" s="8">
        <v>240</v>
      </c>
      <c r="T7" s="26">
        <v>200</v>
      </c>
      <c r="U7" s="15">
        <f>SUM(-S7,T7)</f>
        <v>-40</v>
      </c>
      <c r="V7" s="26">
        <v>350</v>
      </c>
      <c r="W7" s="46">
        <f>SUM(W6,V7)</f>
        <v>2100</v>
      </c>
      <c r="X7" s="8">
        <f>SUM(S7,-T7,V7)</f>
        <v>390</v>
      </c>
      <c r="Y7" s="46">
        <f>SUM(Y6,X7)</f>
        <v>2100</v>
      </c>
      <c r="Z7" s="15">
        <f>SUM(V7,-X7)</f>
        <v>-40</v>
      </c>
      <c r="AA7" s="26">
        <v>260</v>
      </c>
      <c r="AB7" s="26"/>
      <c r="AC7" s="27"/>
      <c r="AD7" s="26"/>
      <c r="AE7" s="27"/>
      <c r="AF7" s="27">
        <v>2</v>
      </c>
      <c r="AG7" s="27">
        <v>4</v>
      </c>
      <c r="AH7" s="16">
        <f>SUM(AG7,-AF7)</f>
        <v>2</v>
      </c>
    </row>
    <row r="8" spans="1:34" ht="13">
      <c r="A8" s="28" t="s">
        <v>5</v>
      </c>
      <c r="B8" s="54"/>
      <c r="C8" s="55"/>
      <c r="D8" s="55"/>
      <c r="E8" s="56"/>
      <c r="F8" s="39">
        <f>SUM(F4:F7)</f>
        <v>450</v>
      </c>
      <c r="G8" s="19">
        <f>SUM(G7)</f>
        <v>450</v>
      </c>
      <c r="H8" s="19">
        <f>SUM(H7)</f>
        <v>113</v>
      </c>
      <c r="I8" s="19">
        <f>SUM(I7)</f>
        <v>113</v>
      </c>
      <c r="J8" s="20">
        <f>SUM(J4:J7)</f>
        <v>1.1125</v>
      </c>
      <c r="K8" s="33">
        <f>F8/SUM(HOUR(J8)+(ROUNDDOWN(J8,0)*24),PRODUCT(MINUTE(J8)/60))</f>
        <v>16.853932584269664</v>
      </c>
      <c r="L8" s="38">
        <f>SUM(L4:L7)/COUNT(F4:F7)</f>
        <v>16.875</v>
      </c>
      <c r="M8" s="37">
        <f>PRODUCT(SUM(M4:M7),1/COUNT(M4:M7))</f>
        <v>48.500000000000007</v>
      </c>
      <c r="N8" s="20">
        <f>SUM(N4:N7)</f>
        <v>1.3541666666666667</v>
      </c>
      <c r="O8" s="33">
        <f>F8/SUM(HOUR(N8)+(ROUNDDOWN(N8,0)*24),PRODUCT(MINUTE(N8)/60))</f>
        <v>13.846153846153847</v>
      </c>
      <c r="P8" s="38">
        <f>SUM(P4:P7)/COUNT(F4:F7)</f>
        <v>13.875</v>
      </c>
      <c r="Q8" s="20">
        <f>SUM(Q4:Q7)</f>
        <v>0.24166666666666664</v>
      </c>
      <c r="R8" s="19"/>
      <c r="S8" s="19">
        <f>ROUND(SUM(S4:S7)/COUNT(S4:S7),0)</f>
        <v>280</v>
      </c>
      <c r="T8" s="19">
        <f>ROUND(SUM(T4:T7)/COUNT(T4:T7),0)</f>
        <v>280</v>
      </c>
      <c r="U8" s="21">
        <f>SUM(U4:U7)</f>
        <v>0</v>
      </c>
      <c r="V8" s="19">
        <f>ROUND(SUM(V4:V7)/COUNT(V4:V7),0)</f>
        <v>525</v>
      </c>
      <c r="W8" s="19">
        <f>SUM(W7)</f>
        <v>2100</v>
      </c>
      <c r="X8" s="19">
        <f>ROUND(SUM(X4:X7)/COUNT(V4:V7),0)</f>
        <v>525</v>
      </c>
      <c r="Y8" s="19">
        <f>SUM(Y7)</f>
        <v>2100</v>
      </c>
      <c r="Z8" s="21">
        <f>SUM(Z4:Z7)</f>
        <v>0</v>
      </c>
      <c r="AA8" s="19">
        <f>ROUND(SUM(AA4:AA7)/COUNT(AA4:AA7),0)</f>
        <v>459</v>
      </c>
      <c r="AB8" s="32" t="e">
        <f t="shared" ref="AB8:AG8" si="0">SUM(AB4:AB7)/COUNT(AB4:AB7)</f>
        <v>#DIV/0!</v>
      </c>
      <c r="AC8" s="32" t="e">
        <f t="shared" si="0"/>
        <v>#DIV/0!</v>
      </c>
      <c r="AD8" s="32" t="e">
        <f t="shared" si="0"/>
        <v>#DIV/0!</v>
      </c>
      <c r="AE8" s="32" t="e">
        <f t="shared" si="0"/>
        <v>#DIV/0!</v>
      </c>
      <c r="AF8" s="32">
        <f t="shared" si="0"/>
        <v>1.25</v>
      </c>
      <c r="AG8" s="32">
        <f t="shared" si="0"/>
        <v>3.5</v>
      </c>
      <c r="AH8" s="32">
        <f>SUM(AH4:AH7)/COUNT(AG4:AG7)</f>
        <v>2.25</v>
      </c>
    </row>
    <row r="9" spans="1:34" ht="13">
      <c r="Q9" s="8"/>
      <c r="R9" s="8"/>
      <c r="S9" s="8"/>
      <c r="W9" s="15"/>
      <c r="Y9" s="15"/>
    </row>
    <row r="11" spans="1:34" ht="24.65" customHeight="1"/>
  </sheetData>
  <mergeCells count="4">
    <mergeCell ref="A1:F1"/>
    <mergeCell ref="A2:F2"/>
    <mergeCell ref="G1:AH1"/>
    <mergeCell ref="B8:E8"/>
  </mergeCells>
  <phoneticPr fontId="0" type="noConversion"/>
  <pageMargins left="0.59055118110236227" right="0.39370078740157483" top="0.98425196850393704" bottom="0.98425196850393704" header="0.51181102362204722" footer="0.51181102362204722"/>
  <pageSetup paperSize="9" scale="93" orientation="landscape" r:id="rId1"/>
  <headerFooter alignWithMargins="0"/>
  <colBreaks count="1" manualBreakCount="1">
    <brk id="6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35A9C0-C614-4738-9CD5-D7141D1F65FB}">
  <sheetPr codeName="Tabelle2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AABAAA3-B141-4A18-9D73-598A0678CE6F}">
  <sheetPr codeName="Tabelle3"/>
  <dimension ref="A1"/>
  <sheetViews>
    <sheetView workbookViewId="0"/>
  </sheetViews>
  <sheetFormatPr baseColWidth="10" defaultRowHeight="12.5"/>
  <sheetData/>
  <phoneticPr fontId="0" type="noConversion"/>
  <pageMargins left="0.78740157499999996" right="0.78740157499999996" top="0.984251969" bottom="0.984251969" header="0.4921259845" footer="0.492125984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Tabelle1</vt:lpstr>
      <vt:lpstr>Tabelle2</vt:lpstr>
      <vt:lpstr>Tabelle3</vt:lpstr>
    </vt:vector>
  </TitlesOfParts>
  <Company>MSCRM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christoph.gocke</dc:creator>
  <cp:lastModifiedBy>Gocke, Christoph</cp:lastModifiedBy>
  <cp:lastPrinted>2022-12-07T15:09:58Z</cp:lastPrinted>
  <dcterms:created xsi:type="dcterms:W3CDTF">2001-02-09T16:25:48Z</dcterms:created>
  <dcterms:modified xsi:type="dcterms:W3CDTF">2025-11-12T20:24:19Z</dcterms:modified>
</cp:coreProperties>
</file>