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25AAA08-3747-4CC5-A6B6-8AA71B114EC7}" xr6:coauthVersionLast="47" xr6:coauthVersionMax="47" xr10:uidLastSave="{00000000-0000-0000-0000-000000000000}"/>
  <bookViews>
    <workbookView xWindow="-110" yWindow="-110" windowWidth="19420" windowHeight="10420" xr2:uid="{B5A1E73B-FD5E-4406-A9FD-F9DC4AEC0C3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G4" i="1"/>
  <c r="H4" i="1"/>
  <c r="K4" i="1"/>
  <c r="K5" i="1"/>
  <c r="K6" i="1"/>
  <c r="K7" i="1"/>
  <c r="L4" i="1"/>
  <c r="O4" i="1"/>
  <c r="O5" i="1"/>
  <c r="O6" i="1"/>
  <c r="O7" i="1"/>
  <c r="P4" i="1"/>
  <c r="Q4" i="1"/>
  <c r="R4" i="1"/>
  <c r="U4" i="1"/>
  <c r="X4" i="1"/>
  <c r="Y4" i="1"/>
  <c r="AH4" i="1"/>
  <c r="AH8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G5" i="1"/>
  <c r="I5" i="1"/>
  <c r="I4" i="1"/>
  <c r="U8" i="1"/>
  <c r="Z4" i="1"/>
  <c r="X8" i="1"/>
  <c r="P8" i="1"/>
  <c r="G6" i="1"/>
  <c r="G7" i="1"/>
  <c r="H7" i="1"/>
  <c r="H8" i="1"/>
  <c r="H5" i="1"/>
  <c r="I6" i="1"/>
  <c r="H6" i="1"/>
  <c r="Z8" i="1"/>
  <c r="Y5" i="1"/>
  <c r="Y6" i="1"/>
  <c r="Y7" i="1"/>
  <c r="Y8" i="1"/>
  <c r="R5" i="1"/>
  <c r="R6" i="1"/>
  <c r="R7" i="1"/>
  <c r="L8" i="1"/>
  <c r="Q8" i="1"/>
  <c r="K8" i="1"/>
  <c r="O8" i="1"/>
  <c r="I7" i="1"/>
  <c r="I8" i="1"/>
  <c r="G8" i="1"/>
</calcChain>
</file>

<file path=xl/sharedStrings.xml><?xml version="1.0" encoding="utf-8"?>
<sst xmlns="http://schemas.openxmlformats.org/spreadsheetml/2006/main" count="53" uniqueCount="50">
  <si>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</si>
  <si>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</si>
  <si>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</si>
  <si>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</si>
  <si>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</si>
  <si>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</si>
  <si>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</si>
  <si>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</si>
  <si>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</si>
  <si>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</si>
  <si>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</si>
  <si>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</si>
  <si>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</si>
  <si>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</si>
  <si>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</si>
  <si>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</si>
  <si>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</si>
  <si>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</si>
  <si>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</si>
  <si>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</si>
  <si>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</si>
  <si>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</si>
  <si>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</si>
  <si>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</si>
  <si>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</si>
  <si>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</si>
  <si>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</si>
  <si>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</si>
  <si>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</si>
  <si>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</si>
  <si>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</si>
  <si>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</si>
  <si>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</si>
  <si>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</si>
  <si>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</si>
  <si>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</si>
  <si>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</si>
  <si>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</si>
  <si>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</si>
  <si>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Stuttgart - Neckarsulm (28.4.-1.5.2023)</t>
  </si>
  <si>
    <r>
      <t xml:space="preserve">Statistik </t>
    </r>
    <r>
      <rPr>
        <b/>
        <sz val="20"/>
        <rFont val="Arial"/>
        <family val="2"/>
      </rPr>
      <t>Stuttgart - Neckarsulm (28.4.-1.5.2023)</t>
    </r>
  </si>
  <si>
    <t>Stuttgart</t>
  </si>
  <si>
    <t>Remseck am Neckar</t>
  </si>
  <si>
    <t>Winterbach</t>
  </si>
  <si>
    <t>Bühlertann</t>
  </si>
  <si>
    <t>Murrhardt</t>
  </si>
  <si>
    <t>Neckarsulm</t>
  </si>
  <si>
    <t>Geislingen am Neckar - Schwäbisch-Hall</t>
  </si>
  <si>
    <t>Marbach - Heilbronn</t>
  </si>
  <si>
    <t>Schwäbisch Gmünd - Remsursprung - Aalen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</si>
</sst>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0CFB-9CA1-406D-B58A-473B78B918AB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453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7" t="s">
        <v>39</v>
      </c>
      <c r="B1" s="48"/>
      <c r="C1" s="48"/>
      <c r="D1" s="48"/>
      <c r="E1" s="48"/>
      <c r="F1" s="49"/>
      <c r="G1" s="51" t="s">
        <v>40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45044</v>
      </c>
      <c r="C4" s="43" t="s">
        <v>41</v>
      </c>
      <c r="D4" s="44" t="s">
        <v>42</v>
      </c>
      <c r="E4" s="45" t="s">
        <v>43</v>
      </c>
      <c r="F4" s="43">
        <v>41</v>
      </c>
      <c r="G4" s="10">
        <f>SUM(F4)</f>
        <v>41</v>
      </c>
      <c r="H4" s="11">
        <f>ROUND(PRODUCT(G4/1),0)</f>
        <v>41</v>
      </c>
      <c r="I4" s="11">
        <f>ROUND(PRODUCT(G4/COUNT(F4:F4)),0)</f>
        <v>41</v>
      </c>
      <c r="J4" s="34">
        <v>0.10625</v>
      </c>
      <c r="K4" s="17">
        <f>SUM(J4)</f>
        <v>0.10625</v>
      </c>
      <c r="L4" s="36">
        <f>IF(F4=0,0,ROUND(PRODUCT(F4/SUM(HOUR(J4),PRODUCT(MINUTE(J4)/60))),1))</f>
        <v>16.100000000000001</v>
      </c>
      <c r="M4" s="29">
        <v>37.4</v>
      </c>
      <c r="N4" s="34">
        <v>0.11458333333333333</v>
      </c>
      <c r="O4" s="17">
        <f>SUM(N4)</f>
        <v>0.11458333333333333</v>
      </c>
      <c r="P4" s="36">
        <f>IF(F4=0,0,ROUND(PRODUCT(F4/SUM(HOUR(N4),PRODUCT(MINUTE(N4)/60))),1))</f>
        <v>14.9</v>
      </c>
      <c r="Q4" s="17">
        <f>SUM(N4,-J4)</f>
        <v>8.3333333333333315E-3</v>
      </c>
      <c r="R4" s="17">
        <f>SUM(Q4)</f>
        <v>8.3333333333333315E-3</v>
      </c>
      <c r="S4" s="11">
        <v>260</v>
      </c>
      <c r="T4" s="8">
        <v>245</v>
      </c>
      <c r="U4" s="12">
        <f>SUM(-S4,T4)</f>
        <v>-15</v>
      </c>
      <c r="V4" s="12"/>
      <c r="W4" s="12">
        <f>SUM(V4)</f>
        <v>0</v>
      </c>
      <c r="X4" s="11">
        <f>SUM(S4,-T4,V4)</f>
        <v>15</v>
      </c>
      <c r="Y4" s="12">
        <f>SUM(X4)</f>
        <v>15</v>
      </c>
      <c r="Z4" s="12">
        <f>SUM(V4,-X4)</f>
        <v>-15</v>
      </c>
      <c r="AA4" s="8">
        <v>260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45045</v>
      </c>
      <c r="C5" s="43" t="s">
        <v>43</v>
      </c>
      <c r="D5" s="44" t="s">
        <v>49</v>
      </c>
      <c r="E5" s="45" t="s">
        <v>44</v>
      </c>
      <c r="F5" s="43">
        <v>106</v>
      </c>
      <c r="G5" s="14">
        <f>SUM(G4,F5)</f>
        <v>147</v>
      </c>
      <c r="H5" s="8">
        <f>ROUND(PRODUCT(G5/2),0)</f>
        <v>74</v>
      </c>
      <c r="I5" s="8">
        <f>ROUND(PRODUCT(G5/COUNT(F4:F5)),0)</f>
        <v>74</v>
      </c>
      <c r="J5" s="35">
        <v>0.29444444444444445</v>
      </c>
      <c r="K5" s="18">
        <f>SUM(J5,K4)</f>
        <v>0.40069444444444446</v>
      </c>
      <c r="L5" s="36">
        <f>IF(F5=0,0,ROUND(PRODUCT(F5/SUM(HOUR(J5),PRODUCT(MINUTE(J5)/60))),1))</f>
        <v>15</v>
      </c>
      <c r="M5" s="30">
        <v>54.2</v>
      </c>
      <c r="N5" s="35">
        <v>0.375</v>
      </c>
      <c r="O5" s="18">
        <f>SUM(N5,O4)</f>
        <v>0.48958333333333331</v>
      </c>
      <c r="P5" s="36">
        <f>IF(F5=0,0,ROUND(PRODUCT(F5/SUM(HOUR(N5),PRODUCT(MINUTE(N5)/60))),1))</f>
        <v>11.8</v>
      </c>
      <c r="Q5" s="18">
        <f>SUM(N5,-J5)</f>
        <v>8.0555555555555547E-2</v>
      </c>
      <c r="R5" s="18">
        <f>SUM(Q5,R4)</f>
        <v>8.8888888888888878E-2</v>
      </c>
      <c r="S5" s="8">
        <v>245</v>
      </c>
      <c r="T5" s="8">
        <v>370</v>
      </c>
      <c r="U5" s="15">
        <f>SUM(-S5,T5)</f>
        <v>125</v>
      </c>
      <c r="V5" s="27"/>
      <c r="W5" s="46">
        <f>SUM(W4,V5)</f>
        <v>0</v>
      </c>
      <c r="X5" s="8">
        <f>SUM(S5,-T5,V5)</f>
        <v>-125</v>
      </c>
      <c r="Y5" s="46">
        <f>SUM(Y4,X5)</f>
        <v>-110</v>
      </c>
      <c r="Z5" s="15">
        <f>SUM(V5,-X5)</f>
        <v>125</v>
      </c>
      <c r="AA5" s="8">
        <v>580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45046</v>
      </c>
      <c r="C6" s="43" t="s">
        <v>44</v>
      </c>
      <c r="D6" s="44" t="s">
        <v>47</v>
      </c>
      <c r="E6" s="45" t="s">
        <v>45</v>
      </c>
      <c r="F6" s="43">
        <v>73</v>
      </c>
      <c r="G6" s="14">
        <f>SUM(G5,F6)</f>
        <v>220</v>
      </c>
      <c r="H6" s="8">
        <f>ROUND(PRODUCT(G6/3),0)</f>
        <v>73</v>
      </c>
      <c r="I6" s="8">
        <f>ROUND(PRODUCT(G6/COUNT(F4:F6)),0)</f>
        <v>73</v>
      </c>
      <c r="J6" s="35">
        <v>0.18958333333333333</v>
      </c>
      <c r="K6" s="18">
        <f>SUM(J6,K5)</f>
        <v>0.59027777777777779</v>
      </c>
      <c r="L6" s="36">
        <f>IF(F6=0,0,ROUND(PRODUCT(F6/SUM(HOUR(J6),PRODUCT(MINUTE(J6)/60))),1))</f>
        <v>16</v>
      </c>
      <c r="M6" s="30">
        <v>56.8</v>
      </c>
      <c r="N6" s="35">
        <v>0.20833333333333334</v>
      </c>
      <c r="O6" s="18">
        <f>SUM(N6,O5)</f>
        <v>0.69791666666666663</v>
      </c>
      <c r="P6" s="36">
        <f>IF(F6=0,0,ROUND(PRODUCT(F6/SUM(HOUR(N6),PRODUCT(MINUTE(N6)/60))),1))</f>
        <v>14.6</v>
      </c>
      <c r="Q6" s="18">
        <f>SUM(N6,-J6)</f>
        <v>1.8750000000000017E-2</v>
      </c>
      <c r="R6" s="18">
        <f>SUM(Q6,R5)</f>
        <v>0.1076388888888889</v>
      </c>
      <c r="S6" s="8">
        <v>370</v>
      </c>
      <c r="T6" s="8">
        <v>300</v>
      </c>
      <c r="U6" s="15">
        <f>SUM(-S6,T6)</f>
        <v>-70</v>
      </c>
      <c r="V6" s="27"/>
      <c r="W6" s="46">
        <f>SUM(W5,V6)</f>
        <v>0</v>
      </c>
      <c r="X6" s="8">
        <f>SUM(S6,-T6,V6)</f>
        <v>70</v>
      </c>
      <c r="Y6" s="46">
        <f>SUM(Y5,X6)</f>
        <v>-40</v>
      </c>
      <c r="Z6" s="15">
        <f>SUM(V6,-X6)</f>
        <v>-70</v>
      </c>
      <c r="AA6" s="8">
        <v>410</v>
      </c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45047</v>
      </c>
      <c r="C7" s="43" t="s">
        <v>45</v>
      </c>
      <c r="D7" s="44" t="s">
        <v>48</v>
      </c>
      <c r="E7" s="45" t="s">
        <v>46</v>
      </c>
      <c r="F7" s="43">
        <v>93</v>
      </c>
      <c r="G7" s="14">
        <f>SUM(G6,F7)</f>
        <v>313</v>
      </c>
      <c r="H7" s="8">
        <f>ROUND(PRODUCT(G7/4),0)</f>
        <v>78</v>
      </c>
      <c r="I7" s="8">
        <f>ROUND(PRODUCT(G7/COUNT(F4:F7)),0)</f>
        <v>78</v>
      </c>
      <c r="J7" s="35">
        <v>0.23680555555555557</v>
      </c>
      <c r="K7" s="18">
        <f>SUM(J7,K6)</f>
        <v>0.82708333333333339</v>
      </c>
      <c r="L7" s="36">
        <f>IF(F7=0,0,ROUND(PRODUCT(F7/SUM(HOUR(J7),PRODUCT(MINUTE(J7)/60))),1))</f>
        <v>16.399999999999999</v>
      </c>
      <c r="M7" s="31">
        <v>40.1</v>
      </c>
      <c r="N7" s="35">
        <v>0.31944444444444448</v>
      </c>
      <c r="O7" s="18">
        <f>SUM(N7,O6)</f>
        <v>1.0173611111111112</v>
      </c>
      <c r="P7" s="36">
        <f>IF(F7=0,0,ROUND(PRODUCT(F7/SUM(HOUR(N7),PRODUCT(MINUTE(N7)/60))),1))</f>
        <v>12.1</v>
      </c>
      <c r="Q7" s="18">
        <f>SUM(N7,-J7)</f>
        <v>8.2638888888888901E-2</v>
      </c>
      <c r="R7" s="18">
        <f>SUM(Q7,R6)</f>
        <v>0.1902777777777778</v>
      </c>
      <c r="S7" s="26">
        <v>300</v>
      </c>
      <c r="T7" s="26">
        <v>160</v>
      </c>
      <c r="U7" s="15">
        <f>SUM(-S7,T7)</f>
        <v>-140</v>
      </c>
      <c r="V7" s="27"/>
      <c r="W7" s="46">
        <f>SUM(W6,V7)</f>
        <v>0</v>
      </c>
      <c r="X7" s="8">
        <f>SUM(S7,-T7,V7)</f>
        <v>140</v>
      </c>
      <c r="Y7" s="46">
        <f>SUM(Y6,X7)</f>
        <v>100</v>
      </c>
      <c r="Z7" s="15">
        <f>SUM(V7,-X7)</f>
        <v>-140</v>
      </c>
      <c r="AA7" s="26">
        <v>310</v>
      </c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4"/>
      <c r="C8" s="55"/>
      <c r="D8" s="55"/>
      <c r="E8" s="56"/>
      <c r="F8" s="39">
        <f>SUM(F4:F7)</f>
        <v>313</v>
      </c>
      <c r="G8" s="19">
        <f>SUM(G7)</f>
        <v>313</v>
      </c>
      <c r="H8" s="19">
        <f>SUM(H7)</f>
        <v>78</v>
      </c>
      <c r="I8" s="19">
        <f>SUM(I7)</f>
        <v>78</v>
      </c>
      <c r="J8" s="20">
        <f>SUM(J4:J7)</f>
        <v>0.82708333333333339</v>
      </c>
      <c r="K8" s="33">
        <f>F8/SUM(HOUR(J8)+(ROUNDDOWN(J8,0)*24),PRODUCT(MINUTE(J8)/60))</f>
        <v>15.768261964735515</v>
      </c>
      <c r="L8" s="38">
        <f>SUM(L4:L7)/COUNT(F4:F7)</f>
        <v>15.875</v>
      </c>
      <c r="M8" s="37">
        <f>PRODUCT(SUM(M4:M7),1/COUNT(M4:M7))</f>
        <v>47.124999999999993</v>
      </c>
      <c r="N8" s="20">
        <f>SUM(N4:N7)</f>
        <v>1.0173611111111112</v>
      </c>
      <c r="O8" s="33">
        <f>F8/SUM(HOUR(N8)+(ROUNDDOWN(N8,0)*24),PRODUCT(MINUTE(N8)/60))</f>
        <v>12.819112627986348</v>
      </c>
      <c r="P8" s="38">
        <f>SUM(P4:P7)/COUNT(F4:F7)</f>
        <v>13.350000000000001</v>
      </c>
      <c r="Q8" s="20">
        <f>SUM(Q4:Q7)</f>
        <v>0.1902777777777778</v>
      </c>
      <c r="R8" s="19"/>
      <c r="S8" s="19">
        <f>ROUND(SUM(S4:S7)/COUNT(S4:S7),0)</f>
        <v>294</v>
      </c>
      <c r="T8" s="19">
        <f>ROUND(SUM(T4:T7)/COUNT(T4:T7),0)</f>
        <v>269</v>
      </c>
      <c r="U8" s="21">
        <f>SUM(U4:U7)</f>
        <v>-100</v>
      </c>
      <c r="V8" s="19" t="e">
        <f>ROUND(SUM(V4:V7)/COUNT(V4:V7),0)</f>
        <v>#DIV/0!</v>
      </c>
      <c r="W8" s="19">
        <f>SUM(W7)</f>
        <v>0</v>
      </c>
      <c r="X8" s="19" t="e">
        <f>ROUND(SUM(X4:X7)/COUNT(V4:V7),0)</f>
        <v>#DIV/0!</v>
      </c>
      <c r="Y8" s="19">
        <f>SUM(Y7)</f>
        <v>100</v>
      </c>
      <c r="Z8" s="21">
        <f>SUM(Z4:Z7)</f>
        <v>-100</v>
      </c>
      <c r="AA8" s="19">
        <f>ROUND(SUM(AA4:AA7)/COUNT(AA4:AA7),0)</f>
        <v>390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259B-6A51-456D-97B1-E339CBE029F3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C8CB-48DD-4EE3-BB7B-6A0085B757E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2023-04-11T12:36:02Z</cp:lastPrinted>
  <dcterms:created xsi:type="dcterms:W3CDTF">2001-02-09T16:25:48Z</dcterms:created>
  <dcterms:modified xsi:type="dcterms:W3CDTF">2025-11-12T20:24:27Z</dcterms:modified>
</cp:coreProperties>
</file>