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"/>
    </mc:Choice>
  </mc:AlternateContent>
  <xr:revisionPtr revIDLastSave="0" documentId="8_{28ABDF79-95D8-443E-A5E4-4D800F995776}" xr6:coauthVersionLast="47" xr6:coauthVersionMax="47" xr10:uidLastSave="{00000000-0000-0000-0000-000000000000}"/>
  <bookViews>
    <workbookView xWindow="-110" yWindow="-110" windowWidth="19420" windowHeight="10420" xr2:uid="{7165B7EC-A950-452B-9087-55C7C5DC3078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" i="1" l="1"/>
  <c r="W5" i="1"/>
  <c r="W6" i="1"/>
  <c r="W7" i="1"/>
  <c r="W8" i="1"/>
  <c r="G4" i="1"/>
  <c r="G5" i="1"/>
  <c r="K4" i="1"/>
  <c r="K5" i="1"/>
  <c r="K6" i="1"/>
  <c r="K7" i="1"/>
  <c r="L4" i="1"/>
  <c r="O4" i="1"/>
  <c r="O5" i="1"/>
  <c r="O6" i="1"/>
  <c r="O7" i="1"/>
  <c r="P4" i="1"/>
  <c r="Q4" i="1"/>
  <c r="R4" i="1"/>
  <c r="U4" i="1"/>
  <c r="X4" i="1"/>
  <c r="Y4" i="1"/>
  <c r="AH4" i="1"/>
  <c r="AH8" i="1"/>
  <c r="L5" i="1"/>
  <c r="P5" i="1"/>
  <c r="Q5" i="1"/>
  <c r="U5" i="1"/>
  <c r="X5" i="1"/>
  <c r="Z5" i="1"/>
  <c r="AH5" i="1"/>
  <c r="L6" i="1"/>
  <c r="P6" i="1"/>
  <c r="Q6" i="1"/>
  <c r="U6" i="1"/>
  <c r="X6" i="1"/>
  <c r="Z6" i="1"/>
  <c r="AH6" i="1"/>
  <c r="L7" i="1"/>
  <c r="P7" i="1"/>
  <c r="Q7" i="1"/>
  <c r="U7" i="1"/>
  <c r="X7" i="1"/>
  <c r="Z7" i="1"/>
  <c r="AH7" i="1"/>
  <c r="F8" i="1"/>
  <c r="J8" i="1"/>
  <c r="M8" i="1"/>
  <c r="N8" i="1"/>
  <c r="S8" i="1"/>
  <c r="T8" i="1"/>
  <c r="V8" i="1"/>
  <c r="AA8" i="1"/>
  <c r="AB8" i="1"/>
  <c r="AC8" i="1"/>
  <c r="AD8" i="1"/>
  <c r="AE8" i="1"/>
  <c r="AF8" i="1"/>
  <c r="AG8" i="1"/>
  <c r="K8" i="1"/>
  <c r="R5" i="1"/>
  <c r="R6" i="1"/>
  <c r="Y5" i="1"/>
  <c r="Y6" i="1"/>
  <c r="Y7" i="1"/>
  <c r="Y8" i="1"/>
  <c r="Q8" i="1"/>
  <c r="H4" i="1"/>
  <c r="L8" i="1"/>
  <c r="U8" i="1"/>
  <c r="X8" i="1"/>
  <c r="Z4" i="1"/>
  <c r="Z8" i="1"/>
  <c r="R7" i="1"/>
  <c r="P8" i="1"/>
  <c r="H5" i="1"/>
  <c r="I5" i="1"/>
  <c r="G6" i="1"/>
  <c r="O8" i="1"/>
  <c r="I4" i="1"/>
  <c r="G7" i="1"/>
  <c r="I6" i="1"/>
  <c r="H6" i="1"/>
  <c r="G8" i="1"/>
  <c r="H7" i="1"/>
  <c r="H8" i="1"/>
  <c r="I7" i="1"/>
  <c r="I8" i="1"/>
</calcChain>
</file>

<file path=xl/sharedStrings.xml><?xml version="1.0" encoding="utf-8"?>
<sst xmlns="http://schemas.openxmlformats.org/spreadsheetml/2006/main" count="51" uniqueCount="48">
  <si>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</si>
  <si>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</si>
  <si>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</si>
  <si>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</si>
  <si>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</si>
  <si>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</si>
  <si>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</si>
  <si>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</si>
  <si>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</si>
  <si>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</si>
  <si>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</si>
  <si>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</si>
  <si>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</si>
  <si>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</si>
  <si>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</si>
  <si>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</si>
  <si>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</si>
  <si>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</si>
  <si>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</si>
  <si>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</si>
  <si>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</si>
  <si>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</si>
  <si>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</si>
  <si>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</si>
  <si>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</si>
  <si>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</si>
  <si>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</si>
  <si>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</si>
  <si>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</si>
  <si>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</si>
  <si>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</si>
  <si>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</si>
  <si>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</si>
  <si>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</si>
  <si>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</si>
  <si>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</si>
  <si>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</si>
  <si>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</si>
  <si>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</si>
  <si>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Donaueschingen - Ulm (18.-21.7.2024)</t>
  </si>
  <si>
    <r>
      <t xml:space="preserve">Statistik </t>
    </r>
    <r>
      <rPr>
        <b/>
        <sz val="20"/>
        <rFont val="Arial"/>
        <family val="2"/>
      </rPr>
      <t>Donaueschingen - Ulm (18.-21.7.2024)</t>
    </r>
  </si>
  <si>
    <t>Ehingen</t>
  </si>
  <si>
    <t>Ulm</t>
  </si>
  <si>
    <t>Sigmaringen</t>
  </si>
  <si>
    <t>Tuttlingen</t>
  </si>
  <si>
    <t>Donaueschingen</t>
  </si>
  <si>
    <t>Beuron</t>
  </si>
  <si>
    <t>Riedlingen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</si>
</sst>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[h]:mm"/>
    <numFmt numFmtId="180" formatCode="0.0"/>
    <numFmt numFmtId="183" formatCode="0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180" fontId="4" fillId="0" borderId="1" xfId="0" applyNumberFormat="1" applyFont="1" applyFill="1" applyBorder="1"/>
    <xf numFmtId="1" fontId="1" fillId="0" borderId="1" xfId="0" applyNumberFormat="1" applyFont="1" applyBorder="1" applyAlignment="1">
      <alignment horizontal="right" vertical="center" wrapText="1"/>
    </xf>
    <xf numFmtId="183" fontId="4" fillId="0" borderId="1" xfId="0" applyNumberFormat="1" applyFont="1" applyBorder="1" applyAlignment="1">
      <alignment horizontal="center" vertical="top" wrapText="1"/>
    </xf>
    <xf numFmtId="183" fontId="4" fillId="0" borderId="1" xfId="0" applyNumberFormat="1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8" fillId="0" borderId="0" xfId="0" applyFont="1"/>
    <xf numFmtId="0" fontId="3" fillId="0" borderId="7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7FA95-B12E-4C07-8A6C-ACF2414E6E76}">
  <sheetPr codeName="Tabelle1"/>
  <dimension ref="A1:AH11"/>
  <sheetViews>
    <sheetView tabSelected="1" zoomScaleNormal="100" workbookViewId="0">
      <selection sqref="A1:F1"/>
    </sheetView>
  </sheetViews>
  <sheetFormatPr baseColWidth="10" defaultRowHeight="12.5"/>
  <cols>
    <col min="1" max="1" width="11.36328125" customWidth="1"/>
    <col min="2" max="2" width="15.36328125" customWidth="1"/>
    <col min="3" max="3" width="23.90625" customWidth="1"/>
    <col min="4" max="4" width="60.36328125" customWidth="1"/>
    <col min="5" max="5" width="24.453125" customWidth="1"/>
    <col min="6" max="7" width="6.453125" customWidth="1"/>
    <col min="8" max="8" width="4.36328125" customWidth="1"/>
    <col min="9" max="9" width="4.453125" customWidth="1"/>
    <col min="10" max="10" width="6.36328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6328125" customWidth="1"/>
    <col min="17" max="17" width="6.54296875" customWidth="1"/>
    <col min="18" max="18" width="7.08984375" customWidth="1"/>
    <col min="19" max="20" width="6.08984375" customWidth="1"/>
    <col min="21" max="21" width="5.54296875" customWidth="1"/>
    <col min="22" max="22" width="4.90625" customWidth="1"/>
    <col min="23" max="23" width="6.36328125" customWidth="1"/>
    <col min="24" max="24" width="5.90625" customWidth="1"/>
    <col min="25" max="25" width="6.08984375" customWidth="1"/>
    <col min="26" max="26" width="5.6328125" customWidth="1"/>
    <col min="27" max="27" width="6.453125" customWidth="1"/>
    <col min="28" max="28" width="2.90625" customWidth="1"/>
    <col min="29" max="29" width="4" customWidth="1"/>
    <col min="30" max="30" width="3.453125" customWidth="1"/>
    <col min="31" max="31" width="3.36328125" customWidth="1"/>
    <col min="32" max="33" width="3.08984375" customWidth="1"/>
    <col min="34" max="34" width="3.54296875" customWidth="1"/>
  </cols>
  <sheetData>
    <row r="1" spans="1:34" ht="25">
      <c r="A1" s="47" t="s">
        <v>39</v>
      </c>
      <c r="B1" s="48"/>
      <c r="C1" s="48"/>
      <c r="D1" s="48"/>
      <c r="E1" s="48"/>
      <c r="F1" s="49"/>
      <c r="G1" s="51" t="s">
        <v>40</v>
      </c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3"/>
    </row>
    <row r="2" spans="1:34">
      <c r="A2" s="50"/>
      <c r="B2" s="50"/>
      <c r="C2" s="50"/>
      <c r="D2" s="50"/>
      <c r="E2" s="50"/>
      <c r="F2" s="50"/>
      <c r="G2" s="4"/>
      <c r="H2" s="5"/>
      <c r="I2" s="5"/>
      <c r="J2" s="5"/>
      <c r="K2" s="5"/>
      <c r="L2" s="5"/>
      <c r="M2" s="5"/>
      <c r="N2" s="4"/>
      <c r="O2" s="4"/>
      <c r="P2" s="4"/>
      <c r="Q2" s="4"/>
      <c r="R2" s="9"/>
      <c r="S2" s="4"/>
      <c r="T2" s="4"/>
      <c r="U2" s="6"/>
      <c r="V2" s="6"/>
      <c r="W2" s="6"/>
      <c r="X2" s="7"/>
      <c r="Y2" s="6"/>
      <c r="Z2" s="8"/>
      <c r="AA2" s="8"/>
      <c r="AB2" s="8"/>
      <c r="AC2" s="8"/>
      <c r="AD2" s="8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2" t="s">
        <v>24</v>
      </c>
      <c r="H3" s="22" t="s">
        <v>21</v>
      </c>
      <c r="I3" s="22" t="s">
        <v>22</v>
      </c>
      <c r="J3" s="22" t="s">
        <v>6</v>
      </c>
      <c r="K3" s="23" t="s">
        <v>30</v>
      </c>
      <c r="L3" s="22" t="s">
        <v>34</v>
      </c>
      <c r="M3" s="22" t="s">
        <v>23</v>
      </c>
      <c r="N3" s="22" t="s">
        <v>12</v>
      </c>
      <c r="O3" s="23" t="s">
        <v>31</v>
      </c>
      <c r="P3" s="22" t="s">
        <v>33</v>
      </c>
      <c r="Q3" s="22" t="s">
        <v>13</v>
      </c>
      <c r="R3" s="23" t="s">
        <v>32</v>
      </c>
      <c r="S3" s="22" t="s">
        <v>7</v>
      </c>
      <c r="T3" s="22" t="s">
        <v>8</v>
      </c>
      <c r="U3" s="22" t="s">
        <v>29</v>
      </c>
      <c r="V3" s="22" t="s">
        <v>10</v>
      </c>
      <c r="W3" s="23" t="s">
        <v>25</v>
      </c>
      <c r="X3" s="22" t="s">
        <v>11</v>
      </c>
      <c r="Y3" s="23" t="s">
        <v>27</v>
      </c>
      <c r="Z3" s="23" t="s">
        <v>28</v>
      </c>
      <c r="AA3" s="22" t="s">
        <v>9</v>
      </c>
      <c r="AB3" s="24" t="s">
        <v>16</v>
      </c>
      <c r="AC3" s="24" t="s">
        <v>17</v>
      </c>
      <c r="AD3" s="24" t="s">
        <v>18</v>
      </c>
      <c r="AE3" s="24" t="s">
        <v>19</v>
      </c>
      <c r="AF3" s="25" t="s">
        <v>15</v>
      </c>
      <c r="AG3" s="25" t="s">
        <v>14</v>
      </c>
      <c r="AH3" s="25" t="s">
        <v>26</v>
      </c>
    </row>
    <row r="4" spans="1:34" ht="13">
      <c r="A4" s="40" t="s">
        <v>35</v>
      </c>
      <c r="B4" s="42">
        <v>45125</v>
      </c>
      <c r="C4" s="43" t="s">
        <v>45</v>
      </c>
      <c r="D4" s="44"/>
      <c r="E4" s="45" t="s">
        <v>44</v>
      </c>
      <c r="F4" s="43">
        <v>50</v>
      </c>
      <c r="G4" s="10">
        <f>SUM(F4)</f>
        <v>50</v>
      </c>
      <c r="H4" s="11">
        <f>ROUND(PRODUCT(G4/1),0)</f>
        <v>50</v>
      </c>
      <c r="I4" s="11">
        <f>ROUND(PRODUCT(G4/COUNT(F4:F4)),0)</f>
        <v>50</v>
      </c>
      <c r="J4" s="34">
        <v>0.12847222222222221</v>
      </c>
      <c r="K4" s="17">
        <f>SUM(J4)</f>
        <v>0.12847222222222221</v>
      </c>
      <c r="L4" s="36">
        <f>IF(F4=0,0,ROUND(PRODUCT(F4/SUM(HOUR(J4),PRODUCT(MINUTE(J4)/60))),1))</f>
        <v>16.2</v>
      </c>
      <c r="M4" s="29">
        <v>35</v>
      </c>
      <c r="N4" s="34">
        <v>0.25</v>
      </c>
      <c r="O4" s="17">
        <f>SUM(N4)</f>
        <v>0.25</v>
      </c>
      <c r="P4" s="36">
        <f>IF(F4=0,0,ROUND(PRODUCT(F4/SUM(HOUR(N4),PRODUCT(MINUTE(N4)/60))),1))</f>
        <v>8.3000000000000007</v>
      </c>
      <c r="Q4" s="17">
        <f>SUM(N4,-J4)</f>
        <v>0.12152777777777779</v>
      </c>
      <c r="R4" s="17">
        <f>SUM(Q4)</f>
        <v>0.12152777777777779</v>
      </c>
      <c r="S4" s="11">
        <v>705</v>
      </c>
      <c r="T4" s="8">
        <v>650</v>
      </c>
      <c r="U4" s="12">
        <f>SUM(-S4,T4)</f>
        <v>-55</v>
      </c>
      <c r="V4" s="12">
        <v>180</v>
      </c>
      <c r="W4" s="12">
        <f>SUM(V4)</f>
        <v>180</v>
      </c>
      <c r="X4" s="11">
        <f>SUM(S4,-T4,V4)</f>
        <v>235</v>
      </c>
      <c r="Y4" s="12">
        <f>SUM(X4)</f>
        <v>235</v>
      </c>
      <c r="Z4" s="12">
        <f>SUM(V4,-X4)</f>
        <v>-55</v>
      </c>
      <c r="AA4" s="8">
        <v>710</v>
      </c>
      <c r="AB4" s="11"/>
      <c r="AC4" s="11"/>
      <c r="AD4" s="11"/>
      <c r="AE4" s="11"/>
      <c r="AF4" s="11"/>
      <c r="AG4" s="11"/>
      <c r="AH4" s="13">
        <f>SUM(AG4,-AF4)</f>
        <v>0</v>
      </c>
    </row>
    <row r="5" spans="1:34" ht="13">
      <c r="A5" s="41" t="s">
        <v>36</v>
      </c>
      <c r="B5" s="42">
        <v>45126</v>
      </c>
      <c r="C5" s="43" t="s">
        <v>44</v>
      </c>
      <c r="D5" s="44" t="s">
        <v>46</v>
      </c>
      <c r="E5" s="45" t="s">
        <v>43</v>
      </c>
      <c r="F5" s="43">
        <v>61</v>
      </c>
      <c r="G5" s="14">
        <f>SUM(G4,F5)</f>
        <v>111</v>
      </c>
      <c r="H5" s="8">
        <f>ROUND(PRODUCT(G5/2),0)</f>
        <v>56</v>
      </c>
      <c r="I5" s="8">
        <f>ROUND(PRODUCT(G5/COUNT(F4:F5)),0)</f>
        <v>56</v>
      </c>
      <c r="J5" s="35">
        <v>0.17708333333333334</v>
      </c>
      <c r="K5" s="18">
        <f>SUM(J5,K4)</f>
        <v>0.30555555555555558</v>
      </c>
      <c r="L5" s="36">
        <f>IF(F5=0,0,ROUND(PRODUCT(F5/SUM(HOUR(J5),PRODUCT(MINUTE(J5)/60))),1))</f>
        <v>14.4</v>
      </c>
      <c r="M5" s="30">
        <v>35</v>
      </c>
      <c r="N5" s="35">
        <v>0.29166666666666669</v>
      </c>
      <c r="O5" s="18">
        <f>SUM(N5,O4)</f>
        <v>0.54166666666666674</v>
      </c>
      <c r="P5" s="36">
        <f>IF(F5=0,0,ROUND(PRODUCT(F5/SUM(HOUR(N5),PRODUCT(MINUTE(N5)/60))),1))</f>
        <v>8.6999999999999993</v>
      </c>
      <c r="Q5" s="18">
        <f>SUM(N5,-J5)</f>
        <v>0.11458333333333334</v>
      </c>
      <c r="R5" s="18">
        <f>SUM(Q5,R4)</f>
        <v>0.23611111111111113</v>
      </c>
      <c r="S5" s="8">
        <v>650</v>
      </c>
      <c r="T5" s="8">
        <v>630</v>
      </c>
      <c r="U5" s="15">
        <f>SUM(-S5,T5)</f>
        <v>-20</v>
      </c>
      <c r="V5" s="27">
        <v>650</v>
      </c>
      <c r="W5" s="46">
        <f>SUM(W4,V5)</f>
        <v>830</v>
      </c>
      <c r="X5" s="8">
        <f>SUM(S5,-T5,V5)</f>
        <v>670</v>
      </c>
      <c r="Y5" s="46">
        <f>SUM(Y4,X5)</f>
        <v>905</v>
      </c>
      <c r="Z5" s="15">
        <f>SUM(V5,-X5)</f>
        <v>-20</v>
      </c>
      <c r="AA5" s="8">
        <v>660</v>
      </c>
      <c r="AB5" s="8"/>
      <c r="AC5" s="27"/>
      <c r="AD5" s="26"/>
      <c r="AE5" s="27"/>
      <c r="AF5" s="27"/>
      <c r="AG5" s="27"/>
      <c r="AH5" s="16">
        <f>SUM(AG5,-AF5)</f>
        <v>0</v>
      </c>
    </row>
    <row r="6" spans="1:34" ht="13">
      <c r="A6" s="41" t="s">
        <v>37</v>
      </c>
      <c r="B6" s="42">
        <v>45127</v>
      </c>
      <c r="C6" s="43" t="s">
        <v>43</v>
      </c>
      <c r="D6" s="44" t="s">
        <v>47</v>
      </c>
      <c r="E6" s="45" t="s">
        <v>41</v>
      </c>
      <c r="F6" s="43">
        <v>82</v>
      </c>
      <c r="G6" s="14">
        <f>SUM(G5,F6)</f>
        <v>193</v>
      </c>
      <c r="H6" s="8">
        <f>ROUND(PRODUCT(G6/3),0)</f>
        <v>64</v>
      </c>
      <c r="I6" s="8">
        <f>ROUND(PRODUCT(G6/COUNT(F4:F6)),0)</f>
        <v>64</v>
      </c>
      <c r="J6" s="35">
        <v>0.2</v>
      </c>
      <c r="K6" s="18">
        <f>SUM(J6,K5)</f>
        <v>0.50555555555555554</v>
      </c>
      <c r="L6" s="36">
        <f>IF(F6=0,0,ROUND(PRODUCT(F6/SUM(HOUR(J6),PRODUCT(MINUTE(J6)/60))),1))</f>
        <v>17.100000000000001</v>
      </c>
      <c r="M6" s="30">
        <v>42</v>
      </c>
      <c r="N6" s="35">
        <v>0.38541666666666669</v>
      </c>
      <c r="O6" s="18">
        <f>SUM(N6,O5)</f>
        <v>0.92708333333333348</v>
      </c>
      <c r="P6" s="36">
        <f>IF(F6=0,0,ROUND(PRODUCT(F6/SUM(HOUR(N6),PRODUCT(MINUTE(N6)/60))),1))</f>
        <v>8.9</v>
      </c>
      <c r="Q6" s="18">
        <f>SUM(N6,-J6)</f>
        <v>0.18541666666666667</v>
      </c>
      <c r="R6" s="18">
        <f>SUM(Q6,R5)</f>
        <v>0.42152777777777783</v>
      </c>
      <c r="S6" s="8">
        <v>630</v>
      </c>
      <c r="T6" s="8">
        <v>520</v>
      </c>
      <c r="U6" s="15">
        <f>SUM(-S6,T6)</f>
        <v>-110</v>
      </c>
      <c r="V6" s="27">
        <v>400</v>
      </c>
      <c r="W6" s="46">
        <f>SUM(W5,V6)</f>
        <v>1230</v>
      </c>
      <c r="X6" s="8">
        <f>SUM(S6,-T6,V6)</f>
        <v>510</v>
      </c>
      <c r="Y6" s="46">
        <f>SUM(Y5,X6)</f>
        <v>1415</v>
      </c>
      <c r="Z6" s="15">
        <f>SUM(V6,-X6)</f>
        <v>-110</v>
      </c>
      <c r="AA6" s="8">
        <v>640</v>
      </c>
      <c r="AB6" s="8"/>
      <c r="AC6" s="27"/>
      <c r="AD6" s="26"/>
      <c r="AE6" s="27"/>
      <c r="AF6" s="27"/>
      <c r="AG6" s="27"/>
      <c r="AH6" s="16">
        <f>SUM(AG6,-AF6)</f>
        <v>0</v>
      </c>
    </row>
    <row r="7" spans="1:34" ht="13">
      <c r="A7" s="41" t="s">
        <v>38</v>
      </c>
      <c r="B7" s="42">
        <v>45128</v>
      </c>
      <c r="C7" s="43" t="s">
        <v>41</v>
      </c>
      <c r="D7" s="44"/>
      <c r="E7" s="45" t="s">
        <v>42</v>
      </c>
      <c r="F7" s="43">
        <v>33</v>
      </c>
      <c r="G7" s="14">
        <f>SUM(G6,F7)</f>
        <v>226</v>
      </c>
      <c r="H7" s="8">
        <f>ROUND(PRODUCT(G7/4),0)</f>
        <v>57</v>
      </c>
      <c r="I7" s="8">
        <f>ROUND(PRODUCT(G7/COUNT(F4:F7)),0)</f>
        <v>57</v>
      </c>
      <c r="J7" s="35">
        <v>8.3333333333333329E-2</v>
      </c>
      <c r="K7" s="18">
        <f>SUM(J7,K6)</f>
        <v>0.58888888888888891</v>
      </c>
      <c r="L7" s="36">
        <f>IF(F7=0,0,ROUND(PRODUCT(F7/SUM(HOUR(J7),PRODUCT(MINUTE(J7)/60))),1))</f>
        <v>16.5</v>
      </c>
      <c r="M7" s="31">
        <v>25</v>
      </c>
      <c r="N7" s="35">
        <v>0.14583333333333334</v>
      </c>
      <c r="O7" s="18">
        <f>SUM(N7,O6)</f>
        <v>1.0729166666666667</v>
      </c>
      <c r="P7" s="36">
        <f>IF(F7=0,0,ROUND(PRODUCT(F7/SUM(HOUR(N7),PRODUCT(MINUTE(N7)/60))),1))</f>
        <v>9.4</v>
      </c>
      <c r="Q7" s="18">
        <f>SUM(N7,-J7)</f>
        <v>6.2500000000000014E-2</v>
      </c>
      <c r="R7" s="18">
        <f>SUM(Q7,R6)</f>
        <v>0.48402777777777783</v>
      </c>
      <c r="S7" s="26">
        <v>520</v>
      </c>
      <c r="T7" s="26">
        <v>480</v>
      </c>
      <c r="U7" s="15">
        <f>SUM(-S7,T7)</f>
        <v>-40</v>
      </c>
      <c r="V7" s="27">
        <v>80</v>
      </c>
      <c r="W7" s="46">
        <f>SUM(W6,V7)</f>
        <v>1310</v>
      </c>
      <c r="X7" s="8">
        <f>SUM(S7,-T7,V7)</f>
        <v>120</v>
      </c>
      <c r="Y7" s="46">
        <f>SUM(Y6,X7)</f>
        <v>1535</v>
      </c>
      <c r="Z7" s="15">
        <f>SUM(V7,-X7)</f>
        <v>-40</v>
      </c>
      <c r="AA7" s="26">
        <v>550</v>
      </c>
      <c r="AB7" s="26"/>
      <c r="AC7" s="27"/>
      <c r="AD7" s="26"/>
      <c r="AE7" s="27"/>
      <c r="AF7" s="27"/>
      <c r="AG7" s="27"/>
      <c r="AH7" s="16">
        <f>SUM(AG7,-AF7)</f>
        <v>0</v>
      </c>
    </row>
    <row r="8" spans="1:34" ht="13">
      <c r="A8" s="28" t="s">
        <v>5</v>
      </c>
      <c r="B8" s="54"/>
      <c r="C8" s="55"/>
      <c r="D8" s="55"/>
      <c r="E8" s="56"/>
      <c r="F8" s="39">
        <f>SUM(F4:F7)</f>
        <v>226</v>
      </c>
      <c r="G8" s="19">
        <f>SUM(G7)</f>
        <v>226</v>
      </c>
      <c r="H8" s="19">
        <f>SUM(H7)</f>
        <v>57</v>
      </c>
      <c r="I8" s="19">
        <f>SUM(I7)</f>
        <v>57</v>
      </c>
      <c r="J8" s="20">
        <f>SUM(J4:J7)</f>
        <v>0.58888888888888891</v>
      </c>
      <c r="K8" s="33">
        <f>F8/SUM(HOUR(J8)+(ROUNDDOWN(J8,0)*24),PRODUCT(MINUTE(J8)/60))</f>
        <v>15.990566037735849</v>
      </c>
      <c r="L8" s="38">
        <f>SUM(L4:L7)/COUNT(F4:F7)</f>
        <v>16.05</v>
      </c>
      <c r="M8" s="37">
        <f>PRODUCT(SUM(M4:M7),1/COUNT(M4:M7))</f>
        <v>34.25</v>
      </c>
      <c r="N8" s="20">
        <f>SUM(N4:N7)</f>
        <v>1.0729166666666667</v>
      </c>
      <c r="O8" s="33">
        <f>F8/SUM(HOUR(N8)+(ROUNDDOWN(N8,0)*24),PRODUCT(MINUTE(N8)/60))</f>
        <v>8.7766990291262132</v>
      </c>
      <c r="P8" s="38">
        <f>SUM(P4:P7)/COUNT(F4:F7)</f>
        <v>8.8249999999999993</v>
      </c>
      <c r="Q8" s="20">
        <f>SUM(Q4:Q7)</f>
        <v>0.48402777777777783</v>
      </c>
      <c r="R8" s="19"/>
      <c r="S8" s="19">
        <f>ROUND(SUM(S4:S7)/COUNT(S4:S7),0)</f>
        <v>626</v>
      </c>
      <c r="T8" s="19">
        <f>ROUND(SUM(T4:T7)/COUNT(T4:T7),0)</f>
        <v>570</v>
      </c>
      <c r="U8" s="21">
        <f>SUM(U4:U7)</f>
        <v>-225</v>
      </c>
      <c r="V8" s="19">
        <f>ROUND(SUM(V4:V7)/COUNT(V4:V7),0)</f>
        <v>328</v>
      </c>
      <c r="W8" s="19">
        <f>SUM(W7)</f>
        <v>1310</v>
      </c>
      <c r="X8" s="19">
        <f>ROUND(SUM(X4:X7)/COUNT(V4:V7),0)</f>
        <v>384</v>
      </c>
      <c r="Y8" s="19">
        <f>SUM(Y7)</f>
        <v>1535</v>
      </c>
      <c r="Z8" s="21">
        <f>SUM(Z4:Z7)</f>
        <v>-225</v>
      </c>
      <c r="AA8" s="19">
        <f>ROUND(SUM(AA4:AA7)/COUNT(AA4:AA7),0)</f>
        <v>640</v>
      </c>
      <c r="AB8" s="32" t="e">
        <f t="shared" ref="AB8:AG8" si="0">SUM(AB4:AB7)/COUNT(AB4:AB7)</f>
        <v>#DIV/0!</v>
      </c>
      <c r="AC8" s="32" t="e">
        <f t="shared" si="0"/>
        <v>#DIV/0!</v>
      </c>
      <c r="AD8" s="32" t="e">
        <f t="shared" si="0"/>
        <v>#DIV/0!</v>
      </c>
      <c r="AE8" s="32" t="e">
        <f t="shared" si="0"/>
        <v>#DIV/0!</v>
      </c>
      <c r="AF8" s="32" t="e">
        <f t="shared" si="0"/>
        <v>#DIV/0!</v>
      </c>
      <c r="AG8" s="32" t="e">
        <f t="shared" si="0"/>
        <v>#DIV/0!</v>
      </c>
      <c r="AH8" s="32" t="e">
        <f>SUM(AH4:AH7)/COUNT(AG4:AG7)</f>
        <v>#DIV/0!</v>
      </c>
    </row>
    <row r="9" spans="1:34" ht="13">
      <c r="Q9" s="8"/>
      <c r="R9" s="8"/>
      <c r="S9" s="8"/>
      <c r="W9" s="15"/>
      <c r="Y9" s="15"/>
    </row>
    <row r="11" spans="1:34" ht="24.65" customHeight="1"/>
  </sheetData>
  <mergeCells count="4">
    <mergeCell ref="A1:F1"/>
    <mergeCell ref="A2:F2"/>
    <mergeCell ref="G1:AH1"/>
    <mergeCell ref="B8:E8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347F0-EFB8-4460-AECE-5BDF03704CE7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9AFE5-1D5A-45A9-B82C-7ABE2DB95115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2023-07-27T12:10:15Z</cp:lastPrinted>
  <dcterms:created xsi:type="dcterms:W3CDTF">2001-02-09T16:25:48Z</dcterms:created>
  <dcterms:modified xsi:type="dcterms:W3CDTF">2025-11-12T19:56:24Z</dcterms:modified>
</cp:coreProperties>
</file>