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gocke\Documents\V - My Sports\Bike\0000 Radstrecken\"/>
    </mc:Choice>
  </mc:AlternateContent>
  <xr:revisionPtr revIDLastSave="0" documentId="13_ncr:1_{6E7DBC7F-6E01-4B23-96C0-9CD0276C9A29}" xr6:coauthVersionLast="47" xr6:coauthVersionMax="47" xr10:uidLastSave="{00000000-0000-0000-0000-000000000000}"/>
  <bookViews>
    <workbookView xWindow="-120" yWindow="-120" windowWidth="24240" windowHeight="13020" xr2:uid="{510A0700-201E-4B02-8B05-81FD5AB64379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H4" i="1" s="1"/>
  <c r="K4" i="1"/>
  <c r="K5" i="1" s="1"/>
  <c r="K6" i="1" s="1"/>
  <c r="K7" i="1" s="1"/>
  <c r="K8" i="1" s="1"/>
  <c r="K9" i="1" s="1"/>
  <c r="L4" i="1"/>
  <c r="O4" i="1"/>
  <c r="P4" i="1"/>
  <c r="Q4" i="1"/>
  <c r="R4" i="1" s="1"/>
  <c r="U4" i="1"/>
  <c r="W4" i="1"/>
  <c r="W5" i="1" s="1"/>
  <c r="W6" i="1" s="1"/>
  <c r="W7" i="1" s="1"/>
  <c r="W8" i="1" s="1"/>
  <c r="W9" i="1" s="1"/>
  <c r="X4" i="1"/>
  <c r="Z4" i="1" s="1"/>
  <c r="AH4" i="1"/>
  <c r="L5" i="1"/>
  <c r="O5" i="1"/>
  <c r="O6" i="1" s="1"/>
  <c r="O7" i="1" s="1"/>
  <c r="O8" i="1" s="1"/>
  <c r="O9" i="1" s="1"/>
  <c r="P5" i="1"/>
  <c r="Q5" i="1"/>
  <c r="U5" i="1"/>
  <c r="X5" i="1"/>
  <c r="Z5" i="1" s="1"/>
  <c r="AH5" i="1"/>
  <c r="L6" i="1"/>
  <c r="P6" i="1"/>
  <c r="Q6" i="1"/>
  <c r="U6" i="1"/>
  <c r="X6" i="1"/>
  <c r="Z6" i="1" s="1"/>
  <c r="AH6" i="1"/>
  <c r="L7" i="1"/>
  <c r="P7" i="1"/>
  <c r="Q7" i="1"/>
  <c r="U7" i="1"/>
  <c r="X7" i="1"/>
  <c r="Z7" i="1" s="1"/>
  <c r="AH7" i="1"/>
  <c r="L8" i="1"/>
  <c r="P8" i="1"/>
  <c r="Q8" i="1"/>
  <c r="U8" i="1"/>
  <c r="X8" i="1"/>
  <c r="Z8" i="1" s="1"/>
  <c r="AH8" i="1"/>
  <c r="L9" i="1"/>
  <c r="P9" i="1"/>
  <c r="Q9" i="1"/>
  <c r="U9" i="1"/>
  <c r="X9" i="1"/>
  <c r="Z9" i="1" s="1"/>
  <c r="AH9" i="1"/>
  <c r="F10" i="1"/>
  <c r="J10" i="1"/>
  <c r="M10" i="1"/>
  <c r="N10" i="1"/>
  <c r="S10" i="1"/>
  <c r="T10" i="1"/>
  <c r="V10" i="1"/>
  <c r="AA10" i="1"/>
  <c r="AB10" i="1"/>
  <c r="AC10" i="1"/>
  <c r="AD10" i="1"/>
  <c r="AE10" i="1"/>
  <c r="AF10" i="1"/>
  <c r="AG10" i="1"/>
  <c r="AH10" i="1"/>
  <c r="Y4" i="1"/>
  <c r="Y5" i="1" s="1"/>
  <c r="P10" i="1"/>
  <c r="G5" i="1"/>
  <c r="I5" i="1" s="1"/>
  <c r="I4" i="1"/>
  <c r="G6" i="1"/>
  <c r="I6" i="1" s="1"/>
  <c r="U10" i="1" l="1"/>
  <c r="O10" i="1"/>
  <c r="L10" i="1"/>
  <c r="Y6" i="1"/>
  <c r="Y7" i="1" s="1"/>
  <c r="Y8" i="1" s="1"/>
  <c r="Y9" i="1" s="1"/>
  <c r="X10" i="1"/>
  <c r="R5" i="1"/>
  <c r="R6" i="1" s="1"/>
  <c r="Z10" i="1"/>
  <c r="K10" i="1"/>
  <c r="G7" i="1"/>
  <c r="H5" i="1"/>
  <c r="Q10" i="1"/>
  <c r="R7" i="1"/>
  <c r="R8" i="1" s="1"/>
  <c r="R9" i="1" s="1"/>
  <c r="H6" i="1"/>
  <c r="H7" i="1" l="1"/>
  <c r="I7" i="1"/>
  <c r="G8" i="1"/>
  <c r="G9" i="1" l="1"/>
  <c r="I8" i="1"/>
  <c r="H8" i="1"/>
  <c r="H9" i="1" l="1"/>
  <c r="H10" i="1" s="1"/>
  <c r="G10" i="1"/>
  <c r="I9" i="1"/>
  <c r="I10" i="1" s="1"/>
</calcChain>
</file>

<file path=xl/sharedStrings.xml><?xml version="1.0" encoding="utf-8"?>
<sst xmlns="http://schemas.openxmlformats.org/spreadsheetml/2006/main" count="59" uniqueCount="53">
  <si>
    <t>Tag</t>
  </si>
  <si>
    <t>Datum</t>
  </si>
  <si>
    <t>Start</t>
  </si>
  <si>
    <t>Zwischenstationen</t>
  </si>
  <si>
    <t>Ziel</t>
  </si>
  <si>
    <t>Summe</t>
  </si>
  <si>
    <t>Fahrzeit</t>
  </si>
  <si>
    <t>Höhe Beginn</t>
  </si>
  <si>
    <t>Höhe Ende</t>
  </si>
  <si>
    <t>Max. Höhe</t>
  </si>
  <si>
    <t>Hm aufw</t>
  </si>
  <si>
    <t>Hm abw</t>
  </si>
  <si>
    <t>Gesamtzeit</t>
  </si>
  <si>
    <t>Pausenzeit</t>
  </si>
  <si>
    <t>Max.Temp.</t>
  </si>
  <si>
    <t xml:space="preserve">Min.Temp. </t>
  </si>
  <si>
    <t>Ø Steigung</t>
  </si>
  <si>
    <t>max.Steigung</t>
  </si>
  <si>
    <t>Ø Gefälle</t>
  </si>
  <si>
    <t>max.Gefälle</t>
  </si>
  <si>
    <t>km</t>
  </si>
  <si>
    <t>km/Tag</t>
  </si>
  <si>
    <t>km/Fahrtag</t>
  </si>
  <si>
    <t>max. km/h</t>
  </si>
  <si>
    <t>Σ km</t>
  </si>
  <si>
    <t>Σ Hm aufw</t>
  </si>
  <si>
    <t>Δ Temp.</t>
  </si>
  <si>
    <t>Σ Hm abw</t>
  </si>
  <si>
    <t>Δ Hmauf-abw</t>
  </si>
  <si>
    <t>Δ Beg./Ende</t>
  </si>
  <si>
    <t>Σ Fahrzeit</t>
  </si>
  <si>
    <t>Σ Gesamtzeit</t>
  </si>
  <si>
    <t>Σ Pausenzeit</t>
  </si>
  <si>
    <t>km/h brutto</t>
  </si>
  <si>
    <t>km/h netto</t>
  </si>
  <si>
    <t>01.</t>
  </si>
  <si>
    <t>02.</t>
  </si>
  <si>
    <t>03.</t>
  </si>
  <si>
    <t>04.</t>
  </si>
  <si>
    <t>05.</t>
  </si>
  <si>
    <t>06.</t>
  </si>
  <si>
    <t>Duisburg - Dortmund - Duisburg (30.3.-4.4.2026)</t>
  </si>
  <si>
    <r>
      <t xml:space="preserve">Statistik </t>
    </r>
    <r>
      <rPr>
        <b/>
        <sz val="20"/>
        <rFont val="Arial"/>
        <family val="2"/>
      </rPr>
      <t>Duisburg - Dortmund - Duisburg (30.3.-4.4.2026)</t>
    </r>
  </si>
  <si>
    <t xml:space="preserve">Mülheim - Essen </t>
  </si>
  <si>
    <t>Hattingen</t>
  </si>
  <si>
    <t>Essen</t>
  </si>
  <si>
    <t>Bottrop - Oberhausen</t>
  </si>
  <si>
    <t>Duisburg</t>
  </si>
  <si>
    <t>Dortmund</t>
  </si>
  <si>
    <t>Holzwickede</t>
  </si>
  <si>
    <t>Unna - Kamen - Bergkamen - Lünen - Waltrop</t>
  </si>
  <si>
    <t>Waltrop - Herne - Gelsenkirchen</t>
  </si>
  <si>
    <t>Witten - Hagen - Schwerte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</si>
</sst>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"/>
    <numFmt numFmtId="165" formatCode="0.0"/>
    <numFmt numFmtId="166" formatCode="00"/>
  </numFmts>
  <fonts count="10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9"/>
      <name val="WP CyrillicA"/>
    </font>
    <font>
      <i/>
      <sz val="10"/>
      <name val="Arial"/>
      <family val="2"/>
    </font>
    <font>
      <b/>
      <i/>
      <sz val="2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21" fontId="5" fillId="0" borderId="0" xfId="0" applyNumberFormat="1" applyFont="1" applyAlignment="1">
      <alignment vertical="top" wrapText="1"/>
    </xf>
    <xf numFmtId="0" fontId="0" fillId="0" borderId="2" xfId="0" applyBorder="1"/>
    <xf numFmtId="0" fontId="0" fillId="0" borderId="3" xfId="0" applyBorder="1"/>
    <xf numFmtId="0" fontId="8" fillId="0" borderId="3" xfId="0" applyFont="1" applyBorder="1"/>
    <xf numFmtId="0" fontId="8" fillId="0" borderId="4" xfId="0" applyFont="1" applyBorder="1"/>
    <xf numFmtId="0" fontId="0" fillId="0" borderId="5" xfId="0" applyBorder="1"/>
    <xf numFmtId="0" fontId="8" fillId="0" borderId="0" xfId="0" applyFont="1"/>
    <xf numFmtId="0" fontId="8" fillId="0" borderId="6" xfId="0" applyFont="1" applyBorder="1"/>
    <xf numFmtId="164" fontId="8" fillId="0" borderId="3" xfId="0" applyNumberFormat="1" applyFont="1" applyBorder="1"/>
    <xf numFmtId="164" fontId="8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wrapText="1"/>
    </xf>
    <xf numFmtId="0" fontId="1" fillId="0" borderId="0" xfId="0" applyFont="1"/>
    <xf numFmtId="165" fontId="0" fillId="0" borderId="3" xfId="0" applyNumberFormat="1" applyBorder="1"/>
    <xf numFmtId="165" fontId="0" fillId="0" borderId="0" xfId="0" applyNumberFormat="1"/>
    <xf numFmtId="1" fontId="1" fillId="0" borderId="1" xfId="0" applyNumberFormat="1" applyFont="1" applyBorder="1"/>
    <xf numFmtId="165" fontId="1" fillId="0" borderId="1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165" fontId="1" fillId="0" borderId="0" xfId="0" applyNumberFormat="1" applyFont="1"/>
    <xf numFmtId="1" fontId="0" fillId="0" borderId="0" xfId="0" applyNumberFormat="1"/>
    <xf numFmtId="165" fontId="8" fillId="0" borderId="0" xfId="0" applyNumberFormat="1" applyFont="1"/>
    <xf numFmtId="165" fontId="1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/>
    <xf numFmtId="1" fontId="4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/>
    <xf numFmtId="0" fontId="9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4" fontId="4" fillId="0" borderId="7" xfId="0" applyNumberFormat="1" applyFont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63CF-475C-4438-A8F6-55292AABDAF0}">
  <sheetPr codeName="Tabelle1"/>
  <dimension ref="A1:AH15"/>
  <sheetViews>
    <sheetView tabSelected="1" zoomScaleNormal="100" workbookViewId="0">
      <selection activeCell="C5" sqref="C5"/>
    </sheetView>
  </sheetViews>
  <sheetFormatPr baseColWidth="10" defaultRowHeight="12.75"/>
  <cols>
    <col min="1" max="1" width="11.28515625" customWidth="1"/>
    <col min="2" max="2" width="15.28515625" customWidth="1"/>
    <col min="3" max="3" width="23.85546875" customWidth="1"/>
    <col min="4" max="4" width="60.28515625" customWidth="1"/>
    <col min="5" max="5" width="24.42578125" customWidth="1"/>
    <col min="6" max="7" width="6.42578125" customWidth="1"/>
    <col min="8" max="8" width="4.28515625" customWidth="1"/>
    <col min="9" max="9" width="3.7109375" customWidth="1"/>
    <col min="10" max="10" width="6.28515625" customWidth="1"/>
    <col min="11" max="11" width="6.5703125" customWidth="1"/>
    <col min="12" max="12" width="5.5703125" customWidth="1"/>
    <col min="13" max="13" width="5.42578125" customWidth="1"/>
    <col min="14" max="14" width="6.5703125" customWidth="1"/>
    <col min="15" max="16" width="6.7109375" customWidth="1"/>
    <col min="17" max="17" width="6.5703125" customWidth="1"/>
    <col min="18" max="18" width="7.140625" customWidth="1"/>
    <col min="19" max="20" width="6.140625" customWidth="1"/>
    <col min="21" max="21" width="5.5703125" customWidth="1"/>
    <col min="22" max="22" width="4.85546875" customWidth="1"/>
    <col min="23" max="23" width="6.28515625" customWidth="1"/>
    <col min="24" max="24" width="5.85546875" customWidth="1"/>
    <col min="25" max="25" width="6.140625" customWidth="1"/>
    <col min="26" max="26" width="5.7109375" customWidth="1"/>
    <col min="27" max="27" width="6.42578125" customWidth="1"/>
    <col min="28" max="28" width="2.85546875" customWidth="1"/>
    <col min="29" max="29" width="4" customWidth="1"/>
    <col min="30" max="30" width="3.42578125" customWidth="1"/>
    <col min="31" max="31" width="3.28515625" customWidth="1"/>
    <col min="32" max="33" width="3.140625" customWidth="1"/>
    <col min="34" max="34" width="3.5703125" customWidth="1"/>
  </cols>
  <sheetData>
    <row r="1" spans="1:34" ht="26.25">
      <c r="A1" s="45" t="s">
        <v>41</v>
      </c>
      <c r="B1" s="46"/>
      <c r="C1" s="46"/>
      <c r="D1" s="46"/>
      <c r="E1" s="46"/>
      <c r="F1" s="47"/>
      <c r="G1" s="49" t="s">
        <v>42</v>
      </c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1"/>
    </row>
    <row r="2" spans="1:34">
      <c r="A2" s="48"/>
      <c r="B2" s="48"/>
      <c r="C2" s="48"/>
      <c r="D2" s="48"/>
      <c r="E2" s="48"/>
      <c r="F2" s="48"/>
      <c r="G2" s="7"/>
      <c r="H2" s="8"/>
      <c r="I2" s="8"/>
      <c r="J2" s="8"/>
      <c r="K2" s="8"/>
      <c r="L2" s="8"/>
      <c r="M2" s="8"/>
      <c r="N2" s="7"/>
      <c r="O2" s="7"/>
      <c r="P2" s="7"/>
      <c r="Q2" s="7"/>
      <c r="R2" s="11"/>
      <c r="S2" s="7"/>
      <c r="T2" s="7"/>
      <c r="U2" s="9"/>
      <c r="V2" s="9"/>
      <c r="W2" s="9"/>
      <c r="X2" s="10"/>
      <c r="Y2" s="9"/>
    </row>
    <row r="3" spans="1:34" ht="72.7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2" t="s">
        <v>20</v>
      </c>
      <c r="G3" s="23" t="s">
        <v>24</v>
      </c>
      <c r="H3" s="23" t="s">
        <v>21</v>
      </c>
      <c r="I3" s="23" t="s">
        <v>22</v>
      </c>
      <c r="J3" s="23" t="s">
        <v>6</v>
      </c>
      <c r="K3" s="23" t="s">
        <v>30</v>
      </c>
      <c r="L3" s="23" t="s">
        <v>34</v>
      </c>
      <c r="M3" s="23" t="s">
        <v>23</v>
      </c>
      <c r="N3" s="23" t="s">
        <v>12</v>
      </c>
      <c r="O3" s="23" t="s">
        <v>31</v>
      </c>
      <c r="P3" s="23" t="s">
        <v>33</v>
      </c>
      <c r="Q3" s="23" t="s">
        <v>13</v>
      </c>
      <c r="R3" s="23" t="s">
        <v>32</v>
      </c>
      <c r="S3" s="23" t="s">
        <v>7</v>
      </c>
      <c r="T3" s="23" t="s">
        <v>8</v>
      </c>
      <c r="U3" s="23" t="s">
        <v>29</v>
      </c>
      <c r="V3" s="23" t="s">
        <v>10</v>
      </c>
      <c r="W3" s="23" t="s">
        <v>25</v>
      </c>
      <c r="X3" s="23" t="s">
        <v>11</v>
      </c>
      <c r="Y3" s="23" t="s">
        <v>27</v>
      </c>
      <c r="Z3" s="23" t="s">
        <v>28</v>
      </c>
      <c r="AA3" s="23" t="s">
        <v>9</v>
      </c>
      <c r="AB3" s="24" t="s">
        <v>16</v>
      </c>
      <c r="AC3" s="24" t="s">
        <v>17</v>
      </c>
      <c r="AD3" s="24" t="s">
        <v>18</v>
      </c>
      <c r="AE3" s="24" t="s">
        <v>19</v>
      </c>
      <c r="AF3" s="24" t="s">
        <v>15</v>
      </c>
      <c r="AG3" s="24" t="s">
        <v>14</v>
      </c>
      <c r="AH3" s="24" t="s">
        <v>26</v>
      </c>
    </row>
    <row r="4" spans="1:34">
      <c r="A4" s="43" t="s">
        <v>35</v>
      </c>
      <c r="B4" s="41">
        <v>46111</v>
      </c>
      <c r="C4" s="42" t="s">
        <v>47</v>
      </c>
      <c r="D4" s="6" t="s">
        <v>43</v>
      </c>
      <c r="E4" s="4" t="s">
        <v>44</v>
      </c>
      <c r="F4" s="39">
        <v>63</v>
      </c>
      <c r="G4" s="12">
        <f>SUM(F4)</f>
        <v>63</v>
      </c>
      <c r="H4" s="13">
        <f>ROUND(PRODUCT(G4/1),0)</f>
        <v>63</v>
      </c>
      <c r="I4" s="13">
        <f>ROUND(PRODUCT(G4/COUNT(F4:F4)),0)</f>
        <v>63</v>
      </c>
      <c r="J4" s="32">
        <v>0.15625</v>
      </c>
      <c r="K4" s="19">
        <f>SUM(J4)</f>
        <v>0.15625</v>
      </c>
      <c r="L4" s="36">
        <f t="shared" ref="L4:L9" si="0">IF(F4=0,0,ROUND(PRODUCT(F4/SUM(HOUR(J4),PRODUCT(MINUTE(J4)/60))),1))</f>
        <v>16.8</v>
      </c>
      <c r="M4" s="28">
        <v>52</v>
      </c>
      <c r="N4" s="32">
        <v>0.25</v>
      </c>
      <c r="O4" s="19">
        <f>SUM(N4)</f>
        <v>0.25</v>
      </c>
      <c r="P4" s="36">
        <f t="shared" ref="P4:P9" si="1">IF(F4=0,0,ROUND(PRODUCT(F4/SUM(HOUR(N4),PRODUCT(MINUTE(N4)/60))),1))</f>
        <v>10.5</v>
      </c>
      <c r="Q4" s="19">
        <f t="shared" ref="Q4:Q9" si="2">SUM(N4,-J4)</f>
        <v>9.375E-2</v>
      </c>
      <c r="R4" s="19">
        <f>SUM(Q4)</f>
        <v>9.375E-2</v>
      </c>
      <c r="S4" s="13">
        <v>34</v>
      </c>
      <c r="T4">
        <v>78</v>
      </c>
      <c r="U4" s="14">
        <f t="shared" ref="U4:U9" si="3">SUM(-S4,T4)</f>
        <v>44</v>
      </c>
      <c r="V4" s="13">
        <v>420</v>
      </c>
      <c r="W4" s="14">
        <f>SUM(V4)</f>
        <v>420</v>
      </c>
      <c r="X4" s="13">
        <f t="shared" ref="X4:X9" si="4">SUM(S4,-T4,V4)</f>
        <v>376</v>
      </c>
      <c r="Y4" s="14">
        <f>SUM(X4)</f>
        <v>376</v>
      </c>
      <c r="Z4" s="14">
        <f t="shared" ref="Z4:Z9" si="5">SUM(V4,-X4)</f>
        <v>44</v>
      </c>
      <c r="AA4" s="13">
        <v>133</v>
      </c>
      <c r="AB4" s="13"/>
      <c r="AC4" s="13"/>
      <c r="AD4" s="13"/>
      <c r="AE4" s="13"/>
      <c r="AF4" s="13"/>
      <c r="AG4" s="13"/>
      <c r="AH4" s="15">
        <f t="shared" ref="AH4:AH9" si="6">SUM(AG4,-AF4)</f>
        <v>0</v>
      </c>
    </row>
    <row r="5" spans="1:34">
      <c r="A5" s="44" t="s">
        <v>36</v>
      </c>
      <c r="B5" s="41">
        <v>46112</v>
      </c>
      <c r="C5" s="5" t="s">
        <v>44</v>
      </c>
      <c r="D5" s="6" t="s">
        <v>52</v>
      </c>
      <c r="E5" s="4" t="s">
        <v>49</v>
      </c>
      <c r="F5" s="39">
        <v>63</v>
      </c>
      <c r="G5" s="16">
        <f>SUM(G4,F5)</f>
        <v>126</v>
      </c>
      <c r="H5">
        <f>ROUND(PRODUCT(G5/2),0)</f>
        <v>63</v>
      </c>
      <c r="I5">
        <f>ROUND(PRODUCT(G5/COUNT(F4:F5)),0)</f>
        <v>63</v>
      </c>
      <c r="J5" s="33">
        <v>0.16527777777777777</v>
      </c>
      <c r="K5" s="20">
        <f>SUM(J5,K4)</f>
        <v>0.32152777777777775</v>
      </c>
      <c r="L5" s="36">
        <f t="shared" si="0"/>
        <v>15.9</v>
      </c>
      <c r="M5" s="29">
        <v>42</v>
      </c>
      <c r="N5" s="33">
        <v>0.29166666666666669</v>
      </c>
      <c r="O5" s="20">
        <f>SUM(N5,O4)</f>
        <v>0.54166666666666674</v>
      </c>
      <c r="P5" s="36">
        <f t="shared" si="1"/>
        <v>9</v>
      </c>
      <c r="Q5" s="20">
        <f t="shared" si="2"/>
        <v>0.12638888888888891</v>
      </c>
      <c r="R5" s="20">
        <f>SUM(Q5,R4)</f>
        <v>0.22013888888888891</v>
      </c>
      <c r="S5">
        <v>78</v>
      </c>
      <c r="T5">
        <v>144</v>
      </c>
      <c r="U5" s="17">
        <f t="shared" si="3"/>
        <v>66</v>
      </c>
      <c r="V5">
        <v>361</v>
      </c>
      <c r="W5" s="17">
        <f>SUM(W4,V5)</f>
        <v>781</v>
      </c>
      <c r="X5">
        <f t="shared" si="4"/>
        <v>295</v>
      </c>
      <c r="Y5" s="17">
        <f>SUM(Y4,X5)</f>
        <v>671</v>
      </c>
      <c r="Z5" s="17">
        <f t="shared" si="5"/>
        <v>66</v>
      </c>
      <c r="AA5">
        <v>210</v>
      </c>
      <c r="AC5" s="17"/>
      <c r="AE5" s="17"/>
      <c r="AF5" s="17"/>
      <c r="AG5" s="17"/>
      <c r="AH5" s="18">
        <f t="shared" si="6"/>
        <v>0</v>
      </c>
    </row>
    <row r="6" spans="1:34">
      <c r="A6" s="44" t="s">
        <v>37</v>
      </c>
      <c r="B6" s="26">
        <v>46113</v>
      </c>
      <c r="C6" s="5" t="s">
        <v>49</v>
      </c>
      <c r="D6" s="6" t="s">
        <v>50</v>
      </c>
      <c r="E6" s="4" t="s">
        <v>48</v>
      </c>
      <c r="F6" s="39">
        <v>72</v>
      </c>
      <c r="G6" s="16">
        <f>SUM(G5,F6)</f>
        <v>198</v>
      </c>
      <c r="H6">
        <f>ROUND(PRODUCT(G6/3),0)</f>
        <v>66</v>
      </c>
      <c r="I6">
        <f>ROUND(PRODUCT(G6/COUNT(F4:F6)),0)</f>
        <v>66</v>
      </c>
      <c r="J6" s="33">
        <v>0.19236111111111112</v>
      </c>
      <c r="K6" s="20">
        <f>SUM(J6,K5)</f>
        <v>0.51388888888888884</v>
      </c>
      <c r="L6" s="36">
        <f t="shared" si="0"/>
        <v>15.6</v>
      </c>
      <c r="M6" s="29">
        <v>43</v>
      </c>
      <c r="N6" s="33">
        <v>0.35416666666666669</v>
      </c>
      <c r="O6" s="20">
        <f>SUM(N6,O5)</f>
        <v>0.89583333333333348</v>
      </c>
      <c r="P6" s="36">
        <f t="shared" si="1"/>
        <v>8.5</v>
      </c>
      <c r="Q6" s="20">
        <f t="shared" si="2"/>
        <v>0.16180555555555556</v>
      </c>
      <c r="R6" s="20">
        <f>SUM(Q6,R5)</f>
        <v>0.38194444444444448</v>
      </c>
      <c r="S6">
        <v>144</v>
      </c>
      <c r="T6">
        <v>127</v>
      </c>
      <c r="U6" s="17">
        <f t="shared" si="3"/>
        <v>-17</v>
      </c>
      <c r="V6">
        <v>396</v>
      </c>
      <c r="W6" s="17">
        <f>SUM(W5,V6)</f>
        <v>1177</v>
      </c>
      <c r="X6">
        <f t="shared" si="4"/>
        <v>413</v>
      </c>
      <c r="Y6" s="17">
        <f>SUM(Y5,X6)</f>
        <v>1084</v>
      </c>
      <c r="Z6" s="17">
        <f t="shared" si="5"/>
        <v>-17</v>
      </c>
      <c r="AA6">
        <v>155</v>
      </c>
      <c r="AC6" s="17"/>
      <c r="AE6" s="17"/>
      <c r="AF6" s="17"/>
      <c r="AG6" s="17"/>
      <c r="AH6" s="18">
        <f t="shared" si="6"/>
        <v>0</v>
      </c>
    </row>
    <row r="7" spans="1:34">
      <c r="A7" s="44" t="s">
        <v>38</v>
      </c>
      <c r="B7" s="26">
        <v>46114</v>
      </c>
      <c r="C7" s="5"/>
      <c r="D7" s="6" t="s">
        <v>48</v>
      </c>
      <c r="E7" s="4"/>
      <c r="F7" s="39">
        <v>44</v>
      </c>
      <c r="G7" s="16">
        <f>SUM(G6,F7)</f>
        <v>242</v>
      </c>
      <c r="H7">
        <f>ROUND(PRODUCT(G7/4),0)</f>
        <v>61</v>
      </c>
      <c r="I7">
        <f>ROUND(PRODUCT(G7/COUNT(F4:F7)),0)</f>
        <v>61</v>
      </c>
      <c r="J7" s="33">
        <v>0.12847222222222221</v>
      </c>
      <c r="K7" s="20">
        <f>SUM(J7,K6)</f>
        <v>0.64236111111111105</v>
      </c>
      <c r="L7" s="36">
        <f t="shared" si="0"/>
        <v>14.3</v>
      </c>
      <c r="M7" s="29">
        <v>55</v>
      </c>
      <c r="N7" s="33">
        <v>0.26041666666666669</v>
      </c>
      <c r="O7" s="20">
        <f>SUM(N7,O6)</f>
        <v>1.1562500000000002</v>
      </c>
      <c r="P7" s="36">
        <f t="shared" si="1"/>
        <v>7</v>
      </c>
      <c r="Q7" s="20">
        <f t="shared" si="2"/>
        <v>0.13194444444444448</v>
      </c>
      <c r="R7" s="20">
        <f>SUM(Q7,R6)</f>
        <v>0.51388888888888895</v>
      </c>
      <c r="S7">
        <v>127</v>
      </c>
      <c r="T7">
        <v>127</v>
      </c>
      <c r="U7" s="17">
        <f t="shared" si="3"/>
        <v>0</v>
      </c>
      <c r="V7">
        <v>380</v>
      </c>
      <c r="W7" s="17">
        <f>SUM(W6,V7)</f>
        <v>1557</v>
      </c>
      <c r="X7">
        <f t="shared" si="4"/>
        <v>380</v>
      </c>
      <c r="Y7" s="17">
        <f>SUM(Y6,X7)</f>
        <v>1464</v>
      </c>
      <c r="Z7" s="17">
        <f t="shared" si="5"/>
        <v>0</v>
      </c>
      <c r="AA7">
        <v>170</v>
      </c>
      <c r="AC7" s="17"/>
      <c r="AE7" s="17"/>
      <c r="AF7" s="17"/>
      <c r="AG7" s="17"/>
      <c r="AH7" s="18">
        <f t="shared" si="6"/>
        <v>0</v>
      </c>
    </row>
    <row r="8" spans="1:34">
      <c r="A8" s="44" t="s">
        <v>39</v>
      </c>
      <c r="B8" s="26">
        <v>46115</v>
      </c>
      <c r="C8" s="5" t="s">
        <v>48</v>
      </c>
      <c r="D8" s="6" t="s">
        <v>51</v>
      </c>
      <c r="E8" s="4" t="s">
        <v>45</v>
      </c>
      <c r="F8" s="39">
        <v>65</v>
      </c>
      <c r="G8" s="16">
        <f>SUM(G7,F8)</f>
        <v>307</v>
      </c>
      <c r="H8">
        <f>ROUND(PRODUCT(G8/5),0)</f>
        <v>61</v>
      </c>
      <c r="I8">
        <f>ROUND(PRODUCT(G8/COUNT(F4:F8)),0)</f>
        <v>61</v>
      </c>
      <c r="J8" s="33">
        <v>0.17083333333333334</v>
      </c>
      <c r="K8" s="20">
        <f>SUM(J8,K7)</f>
        <v>0.81319444444444433</v>
      </c>
      <c r="L8" s="36">
        <f t="shared" si="0"/>
        <v>15.9</v>
      </c>
      <c r="M8" s="29">
        <v>44</v>
      </c>
      <c r="N8" s="33">
        <v>0.3125</v>
      </c>
      <c r="O8" s="20">
        <f>SUM(N8,O7)</f>
        <v>1.4687500000000002</v>
      </c>
      <c r="P8" s="36">
        <f t="shared" si="1"/>
        <v>8.6999999999999993</v>
      </c>
      <c r="Q8" s="20">
        <f t="shared" si="2"/>
        <v>0.14166666666666666</v>
      </c>
      <c r="R8" s="20">
        <f>SUM(Q8,R7)</f>
        <v>0.65555555555555567</v>
      </c>
      <c r="S8">
        <v>127</v>
      </c>
      <c r="T8">
        <v>80</v>
      </c>
      <c r="U8" s="17">
        <f t="shared" si="3"/>
        <v>-47</v>
      </c>
      <c r="V8">
        <v>215</v>
      </c>
      <c r="W8" s="17">
        <f>SUM(W7,V8)</f>
        <v>1772</v>
      </c>
      <c r="X8">
        <f t="shared" si="4"/>
        <v>262</v>
      </c>
      <c r="Y8" s="17">
        <f>SUM(Y7,X8)</f>
        <v>1726</v>
      </c>
      <c r="Z8" s="17">
        <f t="shared" si="5"/>
        <v>-47</v>
      </c>
      <c r="AA8">
        <v>100</v>
      </c>
      <c r="AC8" s="17"/>
      <c r="AE8" s="17"/>
      <c r="AF8" s="17"/>
      <c r="AG8" s="17"/>
      <c r="AH8" s="18">
        <f t="shared" si="6"/>
        <v>0</v>
      </c>
    </row>
    <row r="9" spans="1:34">
      <c r="A9" s="44" t="s">
        <v>40</v>
      </c>
      <c r="B9" s="26">
        <v>46116</v>
      </c>
      <c r="C9" s="5" t="s">
        <v>45</v>
      </c>
      <c r="D9" s="6" t="s">
        <v>46</v>
      </c>
      <c r="E9" s="4" t="s">
        <v>47</v>
      </c>
      <c r="F9" s="39">
        <v>40</v>
      </c>
      <c r="G9" s="16">
        <f>SUM(G8,F9)</f>
        <v>347</v>
      </c>
      <c r="H9">
        <f>ROUND(PRODUCT(G9/6),0)</f>
        <v>58</v>
      </c>
      <c r="I9">
        <f>ROUND(PRODUCT(G9/COUNT(F4:F9)),0)</f>
        <v>58</v>
      </c>
      <c r="J9" s="33">
        <v>9.7222222222222224E-2</v>
      </c>
      <c r="K9" s="20">
        <f>SUM(J9,K8)</f>
        <v>0.91041666666666654</v>
      </c>
      <c r="L9" s="36">
        <f t="shared" si="0"/>
        <v>17.100000000000001</v>
      </c>
      <c r="M9" s="29">
        <v>33</v>
      </c>
      <c r="N9" s="33">
        <v>0.21875</v>
      </c>
      <c r="O9" s="20">
        <f>SUM(N9,O8)</f>
        <v>1.6875000000000002</v>
      </c>
      <c r="P9" s="36">
        <f t="shared" si="1"/>
        <v>7.6</v>
      </c>
      <c r="Q9" s="20">
        <f t="shared" si="2"/>
        <v>0.12152777777777778</v>
      </c>
      <c r="R9" s="20">
        <f>SUM(Q9,R8)</f>
        <v>0.77708333333333346</v>
      </c>
      <c r="S9">
        <v>80</v>
      </c>
      <c r="T9">
        <v>34</v>
      </c>
      <c r="U9" s="17">
        <f t="shared" si="3"/>
        <v>-46</v>
      </c>
      <c r="V9">
        <v>153</v>
      </c>
      <c r="W9" s="17">
        <f>SUM(W8,V9)</f>
        <v>1925</v>
      </c>
      <c r="X9">
        <f t="shared" si="4"/>
        <v>199</v>
      </c>
      <c r="Y9" s="17">
        <f>SUM(Y8,X9)</f>
        <v>1925</v>
      </c>
      <c r="Z9" s="17">
        <f t="shared" si="5"/>
        <v>-46</v>
      </c>
      <c r="AA9">
        <v>80</v>
      </c>
      <c r="AC9" s="17"/>
      <c r="AE9" s="17"/>
      <c r="AF9" s="17"/>
      <c r="AG9" s="17"/>
      <c r="AH9" s="18">
        <f t="shared" si="6"/>
        <v>0</v>
      </c>
    </row>
    <row r="10" spans="1:34">
      <c r="A10" s="25" t="s">
        <v>5</v>
      </c>
      <c r="B10" s="52"/>
      <c r="C10" s="53"/>
      <c r="D10" s="53"/>
      <c r="E10" s="54"/>
      <c r="F10" s="40">
        <f>SUM(F4:F9)</f>
        <v>347</v>
      </c>
      <c r="G10" s="21">
        <f>SUM(G9)</f>
        <v>347</v>
      </c>
      <c r="H10" s="21">
        <f>SUM(H9)</f>
        <v>58</v>
      </c>
      <c r="I10" s="21">
        <f>SUM(I9)</f>
        <v>58</v>
      </c>
      <c r="J10" s="22">
        <f>SUM(J4:J9)</f>
        <v>0.91041666666666654</v>
      </c>
      <c r="K10" s="31">
        <f>F10/SUM(HOUR(J10)+(ROUNDDOWN(J10,0)*24),PRODUCT(MINUTE(J10)/60))</f>
        <v>15.881006864988557</v>
      </c>
      <c r="L10" s="38">
        <f>SUM(L4:L9)/COUNT(F4:F9)</f>
        <v>15.933333333333337</v>
      </c>
      <c r="M10" s="37">
        <f>PRODUCT(SUM(M4:M9),1/COUNT(M4:M9))</f>
        <v>44.833333333333329</v>
      </c>
      <c r="N10" s="22">
        <f>SUM(N4:N9)</f>
        <v>1.6875000000000002</v>
      </c>
      <c r="O10" s="31">
        <f>F10/SUM(HOUR(N10)+(ROUNDDOWN(N10,0)*24),PRODUCT(MINUTE(N10)/60))</f>
        <v>8.567901234567902</v>
      </c>
      <c r="P10" s="38">
        <f>SUM(P4:P9)/COUNT(F4:F9)</f>
        <v>8.5500000000000007</v>
      </c>
      <c r="Q10" s="22">
        <f>SUM(Q4:Q9)</f>
        <v>0.77708333333333346</v>
      </c>
      <c r="R10" s="21"/>
      <c r="S10" s="21">
        <f>ROUND(SUM(S4:S9)/COUNT(S4:S9),0)</f>
        <v>98</v>
      </c>
      <c r="T10" s="21">
        <f>ROUND(SUM(T4:T9)/COUNT(T4:T9),0)</f>
        <v>98</v>
      </c>
      <c r="U10" s="21">
        <f>SUM(U4:U9)</f>
        <v>0</v>
      </c>
      <c r="V10" s="21">
        <f>ROUND(SUM(V4:V9)/COUNT(V4:V9),0)</f>
        <v>321</v>
      </c>
      <c r="W10" s="21"/>
      <c r="X10" s="21">
        <f>ROUND(SUM(X4:X9)/COUNT(V4:V9),0)</f>
        <v>321</v>
      </c>
      <c r="Y10" s="21"/>
      <c r="Z10" s="21">
        <f>SUM(Z4:Z9)</f>
        <v>0</v>
      </c>
      <c r="AA10" s="21">
        <f>ROUND(SUM(AA4:AA9)/COUNT(AA4:AA9),0)</f>
        <v>141</v>
      </c>
      <c r="AB10" s="30" t="e">
        <f t="shared" ref="AB10:AG10" si="7">SUM(AB4:AB9)/COUNT(AB4:AB9)</f>
        <v>#DIV/0!</v>
      </c>
      <c r="AC10" s="30" t="e">
        <f t="shared" si="7"/>
        <v>#DIV/0!</v>
      </c>
      <c r="AD10" s="30" t="e">
        <f t="shared" si="7"/>
        <v>#DIV/0!</v>
      </c>
      <c r="AE10" s="30" t="e">
        <f t="shared" si="7"/>
        <v>#DIV/0!</v>
      </c>
      <c r="AF10" s="30" t="e">
        <f t="shared" si="7"/>
        <v>#DIV/0!</v>
      </c>
      <c r="AG10" s="30" t="e">
        <f t="shared" si="7"/>
        <v>#DIV/0!</v>
      </c>
      <c r="AH10" s="30" t="e">
        <f>SUM(AH4:AH9)/COUNT(AG4:AG9)</f>
        <v>#DIV/0!</v>
      </c>
    </row>
    <row r="11" spans="1:34">
      <c r="W11" s="17"/>
      <c r="Y11" s="17"/>
    </row>
    <row r="12" spans="1:34">
      <c r="R12" s="27"/>
      <c r="W12" s="17"/>
      <c r="Y12" s="17"/>
    </row>
    <row r="13" spans="1:34">
      <c r="N13" s="35"/>
      <c r="Q13" s="34"/>
      <c r="R13" s="34"/>
    </row>
    <row r="14" spans="1:34">
      <c r="Q14" s="34"/>
      <c r="R14" s="34"/>
    </row>
    <row r="15" spans="1:34">
      <c r="R15" s="34"/>
    </row>
  </sheetData>
  <mergeCells count="4">
    <mergeCell ref="A1:F1"/>
    <mergeCell ref="A2:F2"/>
    <mergeCell ref="G1:AH1"/>
    <mergeCell ref="B10:E10"/>
  </mergeCells>
  <phoneticPr fontId="0" type="noConversion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B22F-6B7E-429A-8822-B6A6A5A31BA9}">
  <sheetPr codeName="Tabelle2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B55F-E510-4634-BB2B-817254C1CD50}">
  <sheetPr codeName="Tabelle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MSCRM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christoph.gocke</dc:creator>
  <cp:lastModifiedBy>Gocke, Christoph</cp:lastModifiedBy>
  <cp:lastPrinted>2008-09-30T19:05:36Z</cp:lastPrinted>
  <dcterms:created xsi:type="dcterms:W3CDTF">2001-02-09T16:25:48Z</dcterms:created>
  <dcterms:modified xsi:type="dcterms:W3CDTF">2026-04-09T10:07:40Z</dcterms:modified>
</cp:coreProperties>
</file>