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ocke\Documents\V - My Sports\Bike\0000 Radstrecken\"/>
    </mc:Choice>
  </mc:AlternateContent>
  <xr:revisionPtr revIDLastSave="0" documentId="13_ncr:1_{798843C7-F7E9-4B16-BAD6-2CDA749E1031}" xr6:coauthVersionLast="47" xr6:coauthVersionMax="47" xr10:uidLastSave="{00000000-0000-0000-0000-000000000000}"/>
  <bookViews>
    <workbookView xWindow="-120" yWindow="-120" windowWidth="24240" windowHeight="13020" xr2:uid="{CD3C5011-58CC-4592-A968-9F847AC7149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 s="1"/>
  <c r="W6" i="1" s="1"/>
  <c r="W7" i="1" s="1"/>
  <c r="W8" i="1" s="1"/>
  <c r="G4" i="1"/>
  <c r="I4" i="1" s="1"/>
  <c r="K4" i="1"/>
  <c r="K5" i="1" s="1"/>
  <c r="K6" i="1" s="1"/>
  <c r="K7" i="1" s="1"/>
  <c r="L4" i="1"/>
  <c r="O4" i="1"/>
  <c r="O5" i="1" s="1"/>
  <c r="O6" i="1" s="1"/>
  <c r="O7" i="1" s="1"/>
  <c r="P4" i="1"/>
  <c r="Q4" i="1"/>
  <c r="R4" i="1" s="1"/>
  <c r="U4" i="1"/>
  <c r="X4" i="1"/>
  <c r="Y4" i="1" s="1"/>
  <c r="AH4" i="1"/>
  <c r="L5" i="1"/>
  <c r="P5" i="1"/>
  <c r="Q5" i="1"/>
  <c r="U5" i="1"/>
  <c r="X5" i="1"/>
  <c r="Z5" i="1" s="1"/>
  <c r="AH5" i="1"/>
  <c r="L6" i="1"/>
  <c r="P6" i="1"/>
  <c r="Q6" i="1"/>
  <c r="U6" i="1"/>
  <c r="X6" i="1"/>
  <c r="Z6" i="1" s="1"/>
  <c r="AH6" i="1"/>
  <c r="L7" i="1"/>
  <c r="P7" i="1"/>
  <c r="Q7" i="1"/>
  <c r="U7" i="1"/>
  <c r="X7" i="1"/>
  <c r="Z7" i="1" s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Y5" i="1" l="1"/>
  <c r="Y6" i="1" s="1"/>
  <c r="Y7" i="1" s="1"/>
  <c r="Y8" i="1" s="1"/>
  <c r="P8" i="1"/>
  <c r="L8" i="1"/>
  <c r="X8" i="1"/>
  <c r="U8" i="1"/>
  <c r="AH8" i="1"/>
  <c r="Z4" i="1"/>
  <c r="Z8" i="1" s="1"/>
  <c r="Q8" i="1"/>
  <c r="K8" i="1"/>
  <c r="R5" i="1"/>
  <c r="R6" i="1" s="1"/>
  <c r="R7" i="1" s="1"/>
  <c r="O8" i="1"/>
  <c r="G5" i="1"/>
  <c r="H4" i="1"/>
  <c r="H5" i="1" l="1"/>
  <c r="I5" i="1"/>
  <c r="G6" i="1"/>
  <c r="I6" i="1" l="1"/>
  <c r="H6" i="1"/>
  <c r="G7" i="1"/>
  <c r="H7" i="1" l="1"/>
  <c r="H8" i="1" s="1"/>
  <c r="I7" i="1"/>
  <c r="I8" i="1" s="1"/>
  <c r="G8" i="1"/>
</calcChain>
</file>

<file path=xl/sharedStrings.xml><?xml version="1.0" encoding="utf-8"?>
<sst xmlns="http://schemas.openxmlformats.org/spreadsheetml/2006/main" count="53" uniqueCount="48">
  <si>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</si>
  <si>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</si>
  <si>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</si>
  <si>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</si>
  <si>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</si>
  <si>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</si>
  <si>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</si>
  <si>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</si>
  <si>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</si>
  <si>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</si>
  <si>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</si>
  <si>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</si>
  <si>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</si>
  <si>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</si>
  <si>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</si>
  <si>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</si>
  <si>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</si>
  <si>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</si>
  <si>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</si>
  <si>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</si>
  <si>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</si>
  <si>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</si>
  <si>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</si>
  <si>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</si>
  <si>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</si>
  <si>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</si>
  <si>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</si>
  <si>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</si>
  <si>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</si>
  <si>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</si>
  <si>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</si>
  <si>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</si>
  <si>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</si>
  <si>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</si>
  <si>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</si>
  <si>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</si>
  <si>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</si>
  <si>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</si>
  <si>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</si>
  <si>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Verdun - Montsec (14.-17.5.2026)</t>
  </si>
  <si>
    <r>
      <t xml:space="preserve">Statistik </t>
    </r>
    <r>
      <rPr>
        <b/>
        <sz val="20"/>
        <rFont val="Arial"/>
        <family val="2"/>
      </rPr>
      <t>Verdun - Montsec (14.-17.5.2026)</t>
    </r>
  </si>
  <si>
    <t>Montsec</t>
  </si>
  <si>
    <t>Lac de Madine</t>
  </si>
  <si>
    <t>Verdun</t>
  </si>
  <si>
    <t>St.Mihiel</t>
  </si>
  <si>
    <t>Woinville</t>
  </si>
  <si>
    <t>Commercy - St.Mihiel - Woinvile - Montsec - Lac de Madine</t>
  </si>
  <si>
    <t>Nonsard - Montsec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</si>
</sst>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h]:mm"/>
    <numFmt numFmtId="165" formatCode="0.0"/>
    <numFmt numFmtId="166" formatCode="0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1"/>
      <color rgb="FF442200"/>
      <name val="Arial"/>
      <family val="2"/>
    </font>
    <font>
      <b/>
      <sz val="11"/>
      <color rgb="FF4422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21" fontId="5" fillId="0" borderId="0" xfId="0" applyNumberFormat="1" applyFont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/>
    <xf numFmtId="0" fontId="8" fillId="0" borderId="6" xfId="0" applyFont="1" applyBorder="1"/>
    <xf numFmtId="164" fontId="8" fillId="0" borderId="3" xfId="0" applyNumberFormat="1" applyFont="1" applyBorder="1"/>
    <xf numFmtId="164" fontId="8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1" fontId="1" fillId="0" borderId="1" xfId="0" applyNumberFormat="1" applyFont="1" applyBorder="1"/>
    <xf numFmtId="165" fontId="1" fillId="0" borderId="1" xfId="0" applyNumberFormat="1" applyFont="1" applyBorder="1"/>
    <xf numFmtId="164" fontId="0" fillId="0" borderId="3" xfId="0" applyNumberFormat="1" applyBorder="1"/>
    <xf numFmtId="164" fontId="0" fillId="0" borderId="0" xfId="0" applyNumberFormat="1"/>
    <xf numFmtId="165" fontId="8" fillId="0" borderId="0" xfId="0" applyNumberFormat="1" applyFont="1"/>
    <xf numFmtId="165" fontId="1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20" fontId="0" fillId="0" borderId="0" xfId="0" applyNumberFormat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/>
    <xf numFmtId="0" fontId="9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7A1EE301-54B5-4A8E-9168-DB5CFC8C24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18FC-D73A-44DC-AE9F-E3D23FD8E2F8}">
  <sheetPr codeName="Tabelle1"/>
  <dimension ref="A1:AH20"/>
  <sheetViews>
    <sheetView tabSelected="1" zoomScaleNormal="100" workbookViewId="0">
      <selection sqref="A1:F1"/>
    </sheetView>
  </sheetViews>
  <sheetFormatPr baseColWidth="10" defaultRowHeight="12.75"/>
  <cols>
    <col min="1" max="1" width="11.42578125" customWidth="1"/>
    <col min="2" max="2" width="15.42578125" customWidth="1"/>
    <col min="3" max="3" width="23.85546875" customWidth="1"/>
    <col min="4" max="4" width="60.42578125" customWidth="1"/>
    <col min="5" max="5" width="24.42578125" customWidth="1"/>
    <col min="6" max="7" width="6.42578125" customWidth="1"/>
    <col min="8" max="8" width="4.42578125" customWidth="1"/>
    <col min="9" max="9" width="3.5703125" customWidth="1"/>
    <col min="10" max="10" width="6.42578125" customWidth="1"/>
    <col min="11" max="11" width="6.5703125" customWidth="1"/>
    <col min="12" max="12" width="5.5703125" customWidth="1"/>
    <col min="13" max="13" width="5.42578125" customWidth="1"/>
    <col min="14" max="17" width="6.5703125" customWidth="1"/>
    <col min="18" max="18" width="7.140625" customWidth="1"/>
    <col min="19" max="20" width="6.140625" customWidth="1"/>
    <col min="21" max="21" width="5.5703125" customWidth="1"/>
    <col min="22" max="22" width="4.85546875" customWidth="1"/>
    <col min="23" max="23" width="6.42578125" customWidth="1"/>
    <col min="24" max="24" width="5.85546875" customWidth="1"/>
    <col min="25" max="25" width="6.140625" customWidth="1"/>
    <col min="26" max="26" width="5.5703125" customWidth="1"/>
    <col min="27" max="27" width="6.42578125" customWidth="1"/>
    <col min="28" max="28" width="2.85546875" customWidth="1"/>
    <col min="29" max="29" width="4" customWidth="1"/>
    <col min="30" max="31" width="3.42578125" customWidth="1"/>
    <col min="32" max="33" width="3.140625" customWidth="1"/>
    <col min="34" max="34" width="3.5703125" customWidth="1"/>
  </cols>
  <sheetData>
    <row r="1" spans="1:34" ht="26.25">
      <c r="A1" s="38" t="s">
        <v>39</v>
      </c>
      <c r="B1" s="39"/>
      <c r="C1" s="39"/>
      <c r="D1" s="39"/>
      <c r="E1" s="39"/>
      <c r="F1" s="40"/>
      <c r="G1" s="42" t="s">
        <v>40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4"/>
    </row>
    <row r="2" spans="1:34">
      <c r="A2" s="41"/>
      <c r="B2" s="41"/>
      <c r="C2" s="41"/>
      <c r="D2" s="41"/>
      <c r="E2" s="41"/>
      <c r="F2" s="4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8"/>
      <c r="S2" s="4"/>
      <c r="T2" s="4"/>
      <c r="U2" s="6"/>
      <c r="V2" s="6"/>
      <c r="W2" s="6"/>
      <c r="X2" s="7"/>
      <c r="Y2" s="6"/>
    </row>
    <row r="3" spans="1:34" ht="72.7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0" t="s">
        <v>30</v>
      </c>
      <c r="L3" s="20" t="s">
        <v>34</v>
      </c>
      <c r="M3" s="20" t="s">
        <v>23</v>
      </c>
      <c r="N3" s="20" t="s">
        <v>12</v>
      </c>
      <c r="O3" s="20" t="s">
        <v>31</v>
      </c>
      <c r="P3" s="20" t="s">
        <v>33</v>
      </c>
      <c r="Q3" s="20" t="s">
        <v>13</v>
      </c>
      <c r="R3" s="20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0" t="s">
        <v>25</v>
      </c>
      <c r="X3" s="20" t="s">
        <v>11</v>
      </c>
      <c r="Y3" s="20" t="s">
        <v>27</v>
      </c>
      <c r="Z3" s="20" t="s">
        <v>28</v>
      </c>
      <c r="AA3" s="20" t="s">
        <v>9</v>
      </c>
      <c r="AB3" s="21" t="s">
        <v>16</v>
      </c>
      <c r="AC3" s="21" t="s">
        <v>17</v>
      </c>
      <c r="AD3" s="21" t="s">
        <v>18</v>
      </c>
      <c r="AE3" s="21" t="s">
        <v>19</v>
      </c>
      <c r="AF3" s="21" t="s">
        <v>15</v>
      </c>
      <c r="AG3" s="21" t="s">
        <v>14</v>
      </c>
      <c r="AH3" s="21" t="s">
        <v>26</v>
      </c>
    </row>
    <row r="4" spans="1:34" ht="15">
      <c r="A4" s="31" t="s">
        <v>35</v>
      </c>
      <c r="B4" s="34">
        <v>46156</v>
      </c>
      <c r="C4" s="35" t="s">
        <v>45</v>
      </c>
      <c r="D4" s="33" t="s">
        <v>47</v>
      </c>
      <c r="E4" s="36" t="s">
        <v>45</v>
      </c>
      <c r="F4" s="35">
        <v>41</v>
      </c>
      <c r="G4" s="9">
        <f>SUM(F4)</f>
        <v>41</v>
      </c>
      <c r="H4" s="10">
        <f>ROUND(PRODUCT(G4/1),0)</f>
        <v>41</v>
      </c>
      <c r="I4" s="10">
        <f>ROUND(PRODUCT(G4/COUNT(F4:F4)),0)</f>
        <v>41</v>
      </c>
      <c r="J4" s="37">
        <v>0.11666666666666667</v>
      </c>
      <c r="K4" s="16">
        <f>SUM(J4)</f>
        <v>0.11666666666666667</v>
      </c>
      <c r="L4" s="27">
        <f>IF(F4=0,0,ROUND(PRODUCT(F4/SUM(HOUR(J4),PRODUCT(MINUTE(J4)/60))),1))</f>
        <v>14.6</v>
      </c>
      <c r="M4">
        <v>45.8</v>
      </c>
      <c r="N4" s="25">
        <v>0.13958333333333334</v>
      </c>
      <c r="O4" s="16">
        <f>SUM(N4)</f>
        <v>0.13958333333333334</v>
      </c>
      <c r="P4" s="27">
        <f>IF(F4=0,0,ROUND(PRODUCT(F4/SUM(HOUR(N4),PRODUCT(MINUTE(N4)/60))),1))</f>
        <v>12.2</v>
      </c>
      <c r="Q4" s="16">
        <f>SUM(N4,-J4)</f>
        <v>2.2916666666666669E-2</v>
      </c>
      <c r="R4" s="16">
        <f>SUM(Q4)</f>
        <v>2.2916666666666669E-2</v>
      </c>
      <c r="S4" s="10">
        <v>275</v>
      </c>
      <c r="T4">
        <v>275</v>
      </c>
      <c r="U4" s="11">
        <f>SUM(-S4,T4)</f>
        <v>0</v>
      </c>
      <c r="V4">
        <v>330</v>
      </c>
      <c r="W4" s="9">
        <f>SUM(V4)</f>
        <v>330</v>
      </c>
      <c r="X4" s="10">
        <f>SUM(S4,-T4,V4)</f>
        <v>330</v>
      </c>
      <c r="Y4" s="9">
        <f>SUM(X4)</f>
        <v>330</v>
      </c>
      <c r="Z4" s="11">
        <f>SUM(V4,-X4)</f>
        <v>0</v>
      </c>
      <c r="AA4">
        <v>372</v>
      </c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15">
      <c r="A5" s="32" t="s">
        <v>36</v>
      </c>
      <c r="B5" s="34">
        <v>46157</v>
      </c>
      <c r="C5" s="35" t="s">
        <v>45</v>
      </c>
      <c r="D5" s="33" t="s">
        <v>46</v>
      </c>
      <c r="E5" s="36" t="s">
        <v>45</v>
      </c>
      <c r="F5" s="35">
        <v>82</v>
      </c>
      <c r="G5" s="13">
        <f>SUM(G4,F5)</f>
        <v>123</v>
      </c>
      <c r="H5">
        <f>ROUND(PRODUCT(G5/2),0)</f>
        <v>62</v>
      </c>
      <c r="I5">
        <f>ROUND(PRODUCT(G5/COUNT(F4:F5)),0)</f>
        <v>62</v>
      </c>
      <c r="J5" s="37">
        <v>0.24791666666666667</v>
      </c>
      <c r="K5" s="17">
        <f>SUM(J5,K4)</f>
        <v>0.36458333333333337</v>
      </c>
      <c r="L5" s="27">
        <f>IF(F5=0,0,ROUND(PRODUCT(F5/SUM(HOUR(J5),PRODUCT(MINUTE(J5)/60))),1))</f>
        <v>13.8</v>
      </c>
      <c r="M5">
        <v>42.7</v>
      </c>
      <c r="N5" s="26">
        <v>0.33333333333333331</v>
      </c>
      <c r="O5" s="17">
        <f>SUM(N5,O4)</f>
        <v>0.47291666666666665</v>
      </c>
      <c r="P5" s="27">
        <f>IF(F5=0,0,ROUND(PRODUCT(F5/SUM(HOUR(N5),PRODUCT(MINUTE(N5)/60))),1))</f>
        <v>10.3</v>
      </c>
      <c r="Q5" s="17">
        <f>SUM(N5,-J5)</f>
        <v>8.5416666666666641E-2</v>
      </c>
      <c r="R5" s="17">
        <f>SUM(Q5,R4)</f>
        <v>0.10833333333333331</v>
      </c>
      <c r="S5">
        <v>275</v>
      </c>
      <c r="T5">
        <v>275</v>
      </c>
      <c r="U5" s="14">
        <f>SUM(-S5,T5)</f>
        <v>0</v>
      </c>
      <c r="V5">
        <v>770</v>
      </c>
      <c r="W5" s="13">
        <f>SUM(W4,V5)</f>
        <v>1100</v>
      </c>
      <c r="X5">
        <f>SUM(S5,-T5,V5)</f>
        <v>770</v>
      </c>
      <c r="Y5" s="13">
        <f>SUM(Y4,X5)</f>
        <v>1100</v>
      </c>
      <c r="Z5" s="14">
        <f>SUM(V5,-X5)</f>
        <v>0</v>
      </c>
      <c r="AA5">
        <v>395</v>
      </c>
      <c r="AC5" s="14"/>
      <c r="AE5" s="14"/>
      <c r="AF5" s="14"/>
      <c r="AG5" s="14"/>
      <c r="AH5" s="15">
        <f>SUM(AG5,-AF5)</f>
        <v>0</v>
      </c>
    </row>
    <row r="6" spans="1:34" ht="15">
      <c r="A6" s="32" t="s">
        <v>37</v>
      </c>
      <c r="B6" s="34">
        <v>46158</v>
      </c>
      <c r="C6" s="35" t="s">
        <v>43</v>
      </c>
      <c r="D6" s="33" t="s">
        <v>44</v>
      </c>
      <c r="E6" s="36" t="s">
        <v>43</v>
      </c>
      <c r="F6" s="35">
        <v>82</v>
      </c>
      <c r="G6" s="13">
        <f>SUM(G5,F6)</f>
        <v>205</v>
      </c>
      <c r="H6">
        <f>ROUND(PRODUCT(G6/3),0)</f>
        <v>68</v>
      </c>
      <c r="I6">
        <f>ROUND(PRODUCT(G6/COUNT(F4:F6)),0)</f>
        <v>68</v>
      </c>
      <c r="J6" s="37">
        <v>0.20069444444444445</v>
      </c>
      <c r="K6" s="17">
        <f>SUM(J6,K5)</f>
        <v>0.56527777777777777</v>
      </c>
      <c r="L6" s="27">
        <f>IF(F6=0,0,ROUND(PRODUCT(F6/SUM(HOUR(J6),PRODUCT(MINUTE(J6)/60))),1))</f>
        <v>17</v>
      </c>
      <c r="M6">
        <v>31.8</v>
      </c>
      <c r="N6" s="26">
        <v>0.28680555555555554</v>
      </c>
      <c r="O6" s="17">
        <f>SUM(N6,O5)</f>
        <v>0.75972222222222219</v>
      </c>
      <c r="P6" s="27">
        <f>IF(F6=0,0,ROUND(PRODUCT(F6/SUM(HOUR(N6),PRODUCT(MINUTE(N6)/60))),1))</f>
        <v>11.9</v>
      </c>
      <c r="Q6" s="17">
        <f>SUM(N6,-J6)</f>
        <v>8.6111111111111083E-2</v>
      </c>
      <c r="R6" s="17">
        <f>SUM(Q6,R5)</f>
        <v>0.19444444444444439</v>
      </c>
      <c r="S6">
        <v>213</v>
      </c>
      <c r="T6">
        <v>213</v>
      </c>
      <c r="U6" s="14">
        <f>SUM(-S6,T6)</f>
        <v>0</v>
      </c>
      <c r="V6">
        <v>330</v>
      </c>
      <c r="W6" s="13">
        <f>SUM(W5,V6)</f>
        <v>1430</v>
      </c>
      <c r="X6">
        <f>SUM(S6,-T6,V6)</f>
        <v>330</v>
      </c>
      <c r="Y6" s="13">
        <f>SUM(Y5,X6)</f>
        <v>1430</v>
      </c>
      <c r="Z6" s="14">
        <f>SUM(V6,-X6)</f>
        <v>0</v>
      </c>
      <c r="AA6">
        <v>240</v>
      </c>
      <c r="AC6" s="14"/>
      <c r="AE6" s="14"/>
      <c r="AF6" s="14"/>
      <c r="AG6" s="14"/>
      <c r="AH6" s="15">
        <f>SUM(AG6,-AF6)</f>
        <v>0</v>
      </c>
    </row>
    <row r="7" spans="1:34" ht="15">
      <c r="A7" s="32" t="s">
        <v>38</v>
      </c>
      <c r="B7" s="34">
        <v>46159</v>
      </c>
      <c r="C7" s="35" t="s">
        <v>41</v>
      </c>
      <c r="D7" s="33" t="s">
        <v>42</v>
      </c>
      <c r="E7" s="36" t="s">
        <v>41</v>
      </c>
      <c r="F7" s="35">
        <v>40</v>
      </c>
      <c r="G7" s="13">
        <f>SUM(G6,F7)</f>
        <v>245</v>
      </c>
      <c r="H7">
        <f>ROUND(PRODUCT(G7/4),0)</f>
        <v>61</v>
      </c>
      <c r="I7">
        <f>ROUND(PRODUCT(G7/COUNT(F4:F7)),0)</f>
        <v>61</v>
      </c>
      <c r="J7" s="37">
        <v>9.7222222222222224E-2</v>
      </c>
      <c r="K7" s="17">
        <f>SUM(J7,K6)</f>
        <v>0.66249999999999998</v>
      </c>
      <c r="L7" s="27">
        <f>IF(F7=0,0,ROUND(PRODUCT(F7/SUM(HOUR(J7),PRODUCT(MINUTE(J7)/60))),1))</f>
        <v>17.100000000000001</v>
      </c>
      <c r="M7">
        <v>42.1</v>
      </c>
      <c r="N7" s="26">
        <v>0.13541666666666666</v>
      </c>
      <c r="O7" s="17">
        <f>SUM(N7,O6)</f>
        <v>0.89513888888888882</v>
      </c>
      <c r="P7" s="27">
        <f>IF(F7=0,0,ROUND(PRODUCT(F7/SUM(HOUR(N7),PRODUCT(MINUTE(N7)/60))),1))</f>
        <v>12.3</v>
      </c>
      <c r="Q7" s="17">
        <f>SUM(N7,-J7)</f>
        <v>3.8194444444444434E-2</v>
      </c>
      <c r="R7" s="17">
        <f>SUM(Q7,R6)</f>
        <v>0.23263888888888884</v>
      </c>
      <c r="S7">
        <v>362</v>
      </c>
      <c r="T7">
        <v>362</v>
      </c>
      <c r="U7" s="14">
        <f>SUM(-S7,T7)</f>
        <v>0</v>
      </c>
      <c r="V7">
        <v>250</v>
      </c>
      <c r="W7" s="13">
        <f>SUM(W6,V7)</f>
        <v>1680</v>
      </c>
      <c r="X7">
        <f>SUM(S7,-T7,V7)</f>
        <v>250</v>
      </c>
      <c r="Y7" s="13">
        <f>SUM(Y6,X7)</f>
        <v>1680</v>
      </c>
      <c r="Z7" s="14">
        <f>SUM(V7,-X7)</f>
        <v>0</v>
      </c>
      <c r="AA7">
        <v>362</v>
      </c>
      <c r="AC7" s="14"/>
      <c r="AE7" s="14"/>
      <c r="AF7" s="14"/>
      <c r="AG7" s="14"/>
      <c r="AH7" s="15">
        <f>SUM(AG7,-AF7)</f>
        <v>0</v>
      </c>
    </row>
    <row r="8" spans="1:34">
      <c r="A8" s="22" t="s">
        <v>5</v>
      </c>
      <c r="B8" s="45"/>
      <c r="C8" s="46"/>
      <c r="D8" s="46"/>
      <c r="E8" s="47"/>
      <c r="F8" s="30">
        <f>SUM(F4:F7)</f>
        <v>245</v>
      </c>
      <c r="G8" s="18">
        <f>SUM(G7)</f>
        <v>245</v>
      </c>
      <c r="H8" s="18">
        <f>SUM(H7)</f>
        <v>61</v>
      </c>
      <c r="I8" s="18">
        <f>SUM(I7)</f>
        <v>61</v>
      </c>
      <c r="J8" s="19">
        <f>SUM(J4:J7)</f>
        <v>0.66249999999999998</v>
      </c>
      <c r="K8" s="24">
        <f>F8/SUM(HOUR(J8)+(ROUNDDOWN(J8,0)*24),PRODUCT(MINUTE(J8)/60))</f>
        <v>15.408805031446541</v>
      </c>
      <c r="L8" s="29">
        <f>SUM(L4:L7)/COUNT(F4:F7)</f>
        <v>15.625</v>
      </c>
      <c r="M8" s="28">
        <f>PRODUCT(SUM(M4:M7),1/COUNT(M4:M7))</f>
        <v>40.6</v>
      </c>
      <c r="N8" s="19">
        <f>SUM(N4:N7)</f>
        <v>0.89513888888888882</v>
      </c>
      <c r="O8" s="24">
        <f>F8/SUM(HOUR(N8)+(ROUNDDOWN(N8,0)*24),PRODUCT(MINUTE(N8)/60))</f>
        <v>11.404189294026377</v>
      </c>
      <c r="P8" s="29">
        <f>SUM(P4:P7)/COUNT(F4:F7)</f>
        <v>11.675000000000001</v>
      </c>
      <c r="Q8" s="19">
        <f>SUM(Q4:Q7)</f>
        <v>0.23263888888888884</v>
      </c>
      <c r="R8" s="18"/>
      <c r="S8" s="18">
        <f>ROUND(SUM(S4:S7)/COUNT(S4:S7),0)</f>
        <v>281</v>
      </c>
      <c r="T8" s="18">
        <f>ROUND(SUM(T4:T7)/COUNT(T4:T7),0)</f>
        <v>281</v>
      </c>
      <c r="U8" s="18">
        <f>SUM(U4:U7)</f>
        <v>0</v>
      </c>
      <c r="V8" s="18">
        <f>ROUND(SUM(V4:V7)/COUNT(V4:V7),0)</f>
        <v>420</v>
      </c>
      <c r="W8" s="18">
        <f>SUM(W7)</f>
        <v>1680</v>
      </c>
      <c r="X8" s="18">
        <f>ROUND(SUM(X4:X7)/COUNT(V4:V7),0)</f>
        <v>420</v>
      </c>
      <c r="Y8" s="18">
        <f>SUM(Y7)</f>
        <v>1680</v>
      </c>
      <c r="Z8" s="18">
        <f>SUM(Z4:Z7)</f>
        <v>0</v>
      </c>
      <c r="AA8" s="18">
        <f>ROUND(SUM(AA4:AA7)/COUNT(AA4:AA7),0)</f>
        <v>342</v>
      </c>
      <c r="AB8" s="23" t="e">
        <f t="shared" ref="AB8:AG8" si="0">SUM(AB4:AB7)/COUNT(AB4:AB7)</f>
        <v>#DIV/0!</v>
      </c>
      <c r="AC8" s="23" t="e">
        <f t="shared" si="0"/>
        <v>#DIV/0!</v>
      </c>
      <c r="AD8" s="23" t="e">
        <f t="shared" si="0"/>
        <v>#DIV/0!</v>
      </c>
      <c r="AE8" s="23" t="e">
        <f t="shared" si="0"/>
        <v>#DIV/0!</v>
      </c>
      <c r="AF8" s="23" t="e">
        <f t="shared" si="0"/>
        <v>#DIV/0!</v>
      </c>
      <c r="AG8" s="23" t="e">
        <f t="shared" si="0"/>
        <v>#DIV/0!</v>
      </c>
      <c r="AH8" s="23" t="e">
        <f>SUM(AH4:AH7)/COUNT(AG4:AG7)</f>
        <v>#DIV/0!</v>
      </c>
    </row>
    <row r="9" spans="1:34">
      <c r="W9" s="14"/>
      <c r="Y9" s="14"/>
    </row>
    <row r="11" spans="1:34" ht="24.6" customHeight="1"/>
    <row r="17" spans="10:10">
      <c r="J17" s="37"/>
    </row>
    <row r="18" spans="10:10">
      <c r="J18" s="37"/>
    </row>
    <row r="19" spans="10:10">
      <c r="J19" s="37"/>
    </row>
    <row r="20" spans="10:10">
      <c r="J20" s="37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F115-326A-4510-B3A4-0617FFE8CB4C}">
  <sheetPr codeName="Tabelle2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894B-9198-40D7-864A-02B851E90121}">
  <sheetPr codeName="Tabelle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Metadata/LabelInfo.xml><?xml version="1.0" encoding="utf-8"?>
<clbl:labelList xmlns:clbl="http://schemas.microsoft.com/office/2020/mipLabelMetadata">
  <clbl:label id="{6725721f-bd87-4b29-a9be-94b6260500e3}" enabled="0" method="" siteId="{6725721f-bd87-4b29-a9be-94b6260500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2026-05-17T19:12:05Z</dcterms:modified>
</cp:coreProperties>
</file>