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gocke\Documents\V - My Sports\Bike\0000 Radstrecken\"/>
    </mc:Choice>
  </mc:AlternateContent>
  <xr:revisionPtr revIDLastSave="0" documentId="13_ncr:1_{F5245BAE-2FDE-4D09-AA97-78CE21317A89}" xr6:coauthVersionLast="47" xr6:coauthVersionMax="47" xr10:uidLastSave="{00000000-0000-0000-0000-000000000000}"/>
  <bookViews>
    <workbookView xWindow="-120" yWindow="-120" windowWidth="24240" windowHeight="13290" xr2:uid="{87A5EFBF-0908-49EA-A18C-BC58A026424D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" i="1" l="1"/>
  <c r="X7" i="1"/>
  <c r="Z7" i="1" s="1"/>
  <c r="U7" i="1"/>
  <c r="Q7" i="1"/>
  <c r="P7" i="1"/>
  <c r="L7" i="1"/>
  <c r="AH6" i="1"/>
  <c r="X6" i="1"/>
  <c r="Z6" i="1" s="1"/>
  <c r="U6" i="1"/>
  <c r="Q6" i="1"/>
  <c r="P6" i="1"/>
  <c r="L6" i="1"/>
  <c r="AH5" i="1"/>
  <c r="X5" i="1"/>
  <c r="Z5" i="1" s="1"/>
  <c r="U5" i="1"/>
  <c r="Q5" i="1"/>
  <c r="P5" i="1"/>
  <c r="L5" i="1"/>
  <c r="AH4" i="1"/>
  <c r="AH9" i="1"/>
  <c r="X4" i="1"/>
  <c r="Z4" i="1" s="1"/>
  <c r="W4" i="1"/>
  <c r="W5" i="1" s="1"/>
  <c r="W6" i="1" s="1"/>
  <c r="W7" i="1" s="1"/>
  <c r="W8" i="1" s="1"/>
  <c r="W9" i="1" s="1"/>
  <c r="U4" i="1"/>
  <c r="Q4" i="1"/>
  <c r="R4" i="1" s="1"/>
  <c r="R5" i="1" s="1"/>
  <c r="R6" i="1" s="1"/>
  <c r="R7" i="1" s="1"/>
  <c r="P4" i="1"/>
  <c r="O4" i="1"/>
  <c r="O5" i="1" s="1"/>
  <c r="O6" i="1" s="1"/>
  <c r="O7" i="1" s="1"/>
  <c r="O8" i="1" s="1"/>
  <c r="L4" i="1"/>
  <c r="K4" i="1"/>
  <c r="K5" i="1" s="1"/>
  <c r="K6" i="1" s="1"/>
  <c r="K7" i="1" s="1"/>
  <c r="K8" i="1" s="1"/>
  <c r="G4" i="1"/>
  <c r="G5" i="1"/>
  <c r="I5" i="1" s="1"/>
  <c r="L8" i="1"/>
  <c r="P8" i="1"/>
  <c r="Q8" i="1"/>
  <c r="U8" i="1"/>
  <c r="X8" i="1"/>
  <c r="Z8" i="1" s="1"/>
  <c r="AH8" i="1"/>
  <c r="F9" i="1"/>
  <c r="J9" i="1"/>
  <c r="M9" i="1"/>
  <c r="N9" i="1"/>
  <c r="S9" i="1"/>
  <c r="T9" i="1"/>
  <c r="V9" i="1"/>
  <c r="AA9" i="1"/>
  <c r="AB9" i="1"/>
  <c r="AC9" i="1"/>
  <c r="AD9" i="1"/>
  <c r="AE9" i="1"/>
  <c r="AF9" i="1"/>
  <c r="AG9" i="1"/>
  <c r="P9" i="1"/>
  <c r="H5" i="1"/>
  <c r="H4" i="1"/>
  <c r="I4" i="1"/>
  <c r="R8" i="1" l="1"/>
  <c r="O9" i="1"/>
  <c r="Q9" i="1"/>
  <c r="K9" i="1"/>
  <c r="G6" i="1"/>
  <c r="L9" i="1"/>
  <c r="Y4" i="1"/>
  <c r="Y5" i="1" s="1"/>
  <c r="Y6" i="1" s="1"/>
  <c r="Y7" i="1" s="1"/>
  <c r="Y8" i="1" s="1"/>
  <c r="Y9" i="1" s="1"/>
  <c r="U9" i="1"/>
  <c r="Z9" i="1"/>
  <c r="X9" i="1"/>
  <c r="H6" i="1" l="1"/>
  <c r="I6" i="1"/>
  <c r="G7" i="1"/>
  <c r="I7" i="1" l="1"/>
  <c r="G8" i="1"/>
  <c r="H7" i="1"/>
  <c r="H8" i="1" l="1"/>
  <c r="H9" i="1" s="1"/>
  <c r="G9" i="1"/>
  <c r="I8" i="1"/>
  <c r="I9" i="1" s="1"/>
</calcChain>
</file>

<file path=xl/sharedStrings.xml><?xml version="1.0" encoding="utf-8"?>
<sst xmlns="http://schemas.openxmlformats.org/spreadsheetml/2006/main" count="55" uniqueCount="51">
  <si>
    <t>Tag</t>
  </si>
  <si>
    <t>Datum</t>
  </si>
  <si>
    <t>Start</t>
  </si>
  <si>
    <t>Zwischenstationen</t>
  </si>
  <si>
    <t>Ziel</t>
  </si>
  <si>
    <t>Summe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</si>
  <si>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</si>
  <si>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</si>
  <si>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</si>
  <si>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</si>
  <si>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</si>
  <si>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</si>
  <si>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</si>
  <si>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</si>
  <si>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</si>
  <si>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</si>
  <si>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</si>
  <si>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</si>
  <si>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</si>
  <si>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</si>
  <si>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</si>
  <si>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</si>
  <si>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</si>
  <si>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</si>
  <si>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</si>
  <si>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</si>
  <si>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</si>
  <si>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</si>
  <si>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</si>
  <si>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</si>
  <si>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</si>
  <si>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</si>
  <si>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</si>
  <si>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km/h brutto</t>
  </si>
  <si>
    <t>km/h netto</t>
  </si>
  <si>
    <t>01.</t>
  </si>
  <si>
    <t>02.</t>
  </si>
  <si>
    <t>03.</t>
  </si>
  <si>
    <t>04.</t>
  </si>
  <si>
    <t>05.</t>
  </si>
  <si>
    <t>Częstochowa - Kattowitz - Wisła (30.8.-3.9.2026)</t>
  </si>
  <si>
    <r>
      <t>Statistik</t>
    </r>
    <r>
      <rPr>
        <b/>
        <sz val="20"/>
        <rFont val="Arial"/>
        <family val="2"/>
      </rPr>
      <t xml:space="preserve"> Częstochowa - Kattowitz - Wisła (30.8.-3.9.2026)</t>
    </r>
  </si>
  <si>
    <t>Częstochowa</t>
  </si>
  <si>
    <t>Bytom</t>
  </si>
  <si>
    <t>Wisła</t>
  </si>
  <si>
    <t>Pszczyna</t>
  </si>
  <si>
    <t>Kattowitz</t>
  </si>
  <si>
    <t>Chorzów - Bytom - Ruda Śląska</t>
  </si>
  <si>
    <t>Pszczyna - Jezioro Łąka</t>
  </si>
  <si>
    <t>Siewierz</t>
  </si>
  <si>
    <t>Tąpkowice - Brudzowice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</si>
</sst>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0.0"/>
    <numFmt numFmtId="166" formatCode="00"/>
  </numFmts>
  <fonts count="10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21" fontId="5" fillId="0" borderId="0" xfId="0" applyNumberFormat="1" applyFont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0" fillId="0" borderId="5" xfId="0" applyBorder="1"/>
    <xf numFmtId="0" fontId="8" fillId="0" borderId="0" xfId="0" applyFont="1"/>
    <xf numFmtId="0" fontId="8" fillId="0" borderId="6" xfId="0" applyFont="1" applyBorder="1"/>
    <xf numFmtId="164" fontId="8" fillId="0" borderId="3" xfId="0" applyNumberFormat="1" applyFont="1" applyBorder="1"/>
    <xf numFmtId="164" fontId="8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/>
    <xf numFmtId="165" fontId="0" fillId="0" borderId="3" xfId="0" applyNumberFormat="1" applyBorder="1"/>
    <xf numFmtId="165" fontId="0" fillId="0" borderId="0" xfId="0" applyNumberFormat="1"/>
    <xf numFmtId="1" fontId="1" fillId="0" borderId="1" xfId="0" applyNumberFormat="1" applyFont="1" applyBorder="1"/>
    <xf numFmtId="165" fontId="1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165" fontId="1" fillId="0" borderId="0" xfId="0" applyNumberFormat="1" applyFont="1"/>
    <xf numFmtId="1" fontId="0" fillId="0" borderId="0" xfId="0" applyNumberFormat="1"/>
    <xf numFmtId="165" fontId="4" fillId="0" borderId="1" xfId="0" applyNumberFormat="1" applyFont="1" applyBorder="1"/>
    <xf numFmtId="165" fontId="8" fillId="0" borderId="0" xfId="0" applyNumberFormat="1" applyFont="1"/>
    <xf numFmtId="165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0" fillId="0" borderId="8" xfId="0" applyBorder="1"/>
    <xf numFmtId="0" fontId="9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4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3" xfId="0" applyFont="1" applyBorder="1"/>
  </cellXfs>
  <cellStyles count="2">
    <cellStyle name="Standard" xfId="0" builtinId="0"/>
    <cellStyle name="Standard 2" xfId="1" xr:uid="{7A7F3F2E-6876-4472-840D-1460352B1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320E-898F-4428-A380-414B5AF1A4E9}">
  <sheetPr codeName="Tabelle1"/>
  <dimension ref="A1:AH14"/>
  <sheetViews>
    <sheetView tabSelected="1" zoomScaleNormal="100" workbookViewId="0">
      <selection activeCell="A2" sqref="A2:F2"/>
    </sheetView>
  </sheetViews>
  <sheetFormatPr baseColWidth="10" defaultRowHeight="12.75"/>
  <cols>
    <col min="1" max="1" width="11.42578125" customWidth="1"/>
    <col min="2" max="2" width="15.42578125" customWidth="1"/>
    <col min="3" max="3" width="23.85546875" customWidth="1"/>
    <col min="4" max="4" width="60.42578125" customWidth="1"/>
    <col min="5" max="5" width="24.42578125" customWidth="1"/>
    <col min="6" max="7" width="6.42578125" customWidth="1"/>
    <col min="8" max="8" width="4.42578125" customWidth="1"/>
    <col min="9" max="9" width="3.5703125" customWidth="1"/>
    <col min="10" max="10" width="6.42578125" customWidth="1"/>
    <col min="11" max="11" width="6.5703125" customWidth="1"/>
    <col min="12" max="12" width="5.5703125" customWidth="1"/>
    <col min="13" max="13" width="5.42578125" customWidth="1"/>
    <col min="14" max="17" width="6.5703125" customWidth="1"/>
    <col min="18" max="18" width="7.140625" customWidth="1"/>
    <col min="19" max="20" width="6.140625" customWidth="1"/>
    <col min="21" max="21" width="5.5703125" customWidth="1"/>
    <col min="22" max="22" width="4.85546875" customWidth="1"/>
    <col min="23" max="23" width="6.42578125" customWidth="1"/>
    <col min="24" max="24" width="5.85546875" customWidth="1"/>
    <col min="25" max="25" width="6.140625" customWidth="1"/>
    <col min="26" max="26" width="5.5703125" customWidth="1"/>
    <col min="27" max="27" width="6.42578125" customWidth="1"/>
    <col min="28" max="28" width="2.85546875" customWidth="1"/>
    <col min="29" max="29" width="4" customWidth="1"/>
    <col min="30" max="31" width="3.42578125" customWidth="1"/>
    <col min="32" max="33" width="3.140625" customWidth="1"/>
    <col min="34" max="34" width="3.5703125" customWidth="1"/>
  </cols>
  <sheetData>
    <row r="1" spans="1:34" ht="26.25" customHeight="1">
      <c r="A1" s="43" t="s">
        <v>40</v>
      </c>
      <c r="B1" s="44"/>
      <c r="C1" s="44"/>
      <c r="D1" s="44"/>
      <c r="E1" s="44"/>
      <c r="F1" s="45"/>
      <c r="G1" s="47" t="s">
        <v>41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9"/>
    </row>
    <row r="2" spans="1:34">
      <c r="A2" s="46"/>
      <c r="B2" s="46"/>
      <c r="C2" s="46"/>
      <c r="D2" s="46"/>
      <c r="E2" s="46"/>
      <c r="F2" s="46"/>
      <c r="G2" s="4"/>
      <c r="H2" s="5"/>
      <c r="I2" s="5"/>
      <c r="J2" s="5"/>
      <c r="K2" s="5"/>
      <c r="L2" s="5"/>
      <c r="M2" s="5"/>
      <c r="N2" s="4"/>
      <c r="O2" s="4"/>
      <c r="P2" s="4"/>
      <c r="Q2" s="4"/>
      <c r="R2" s="8"/>
      <c r="S2" s="4"/>
      <c r="T2" s="4"/>
      <c r="U2" s="6"/>
      <c r="V2" s="6"/>
      <c r="W2" s="6"/>
      <c r="X2" s="7"/>
      <c r="Y2" s="6"/>
    </row>
    <row r="3" spans="1:34" ht="72.7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20</v>
      </c>
      <c r="G3" s="20" t="s">
        <v>24</v>
      </c>
      <c r="H3" s="20" t="s">
        <v>21</v>
      </c>
      <c r="I3" s="20" t="s">
        <v>22</v>
      </c>
      <c r="J3" s="20" t="s">
        <v>6</v>
      </c>
      <c r="K3" s="20" t="s">
        <v>30</v>
      </c>
      <c r="L3" s="20" t="s">
        <v>34</v>
      </c>
      <c r="M3" s="20" t="s">
        <v>23</v>
      </c>
      <c r="N3" s="20" t="s">
        <v>12</v>
      </c>
      <c r="O3" s="20" t="s">
        <v>31</v>
      </c>
      <c r="P3" s="20" t="s">
        <v>33</v>
      </c>
      <c r="Q3" s="20" t="s">
        <v>13</v>
      </c>
      <c r="R3" s="20" t="s">
        <v>32</v>
      </c>
      <c r="S3" s="20" t="s">
        <v>7</v>
      </c>
      <c r="T3" s="20" t="s">
        <v>8</v>
      </c>
      <c r="U3" s="20" t="s">
        <v>29</v>
      </c>
      <c r="V3" s="20" t="s">
        <v>10</v>
      </c>
      <c r="W3" s="20" t="s">
        <v>25</v>
      </c>
      <c r="X3" s="20" t="s">
        <v>11</v>
      </c>
      <c r="Y3" s="20" t="s">
        <v>27</v>
      </c>
      <c r="Z3" s="20" t="s">
        <v>28</v>
      </c>
      <c r="AA3" s="20" t="s">
        <v>9</v>
      </c>
      <c r="AB3" s="21" t="s">
        <v>16</v>
      </c>
      <c r="AC3" s="21" t="s">
        <v>17</v>
      </c>
      <c r="AD3" s="21" t="s">
        <v>18</v>
      </c>
      <c r="AE3" s="21" t="s">
        <v>19</v>
      </c>
      <c r="AF3" s="21" t="s">
        <v>15</v>
      </c>
      <c r="AG3" s="21" t="s">
        <v>14</v>
      </c>
      <c r="AH3" s="21" t="s">
        <v>26</v>
      </c>
    </row>
    <row r="4" spans="1:34">
      <c r="A4" s="41" t="s">
        <v>35</v>
      </c>
      <c r="B4" s="37">
        <v>46264</v>
      </c>
      <c r="C4" s="38" t="s">
        <v>42</v>
      </c>
      <c r="D4" s="36"/>
      <c r="E4" s="39" t="s">
        <v>43</v>
      </c>
      <c r="F4" s="38">
        <v>73</v>
      </c>
      <c r="G4" s="9">
        <f>SUM(F4)</f>
        <v>73</v>
      </c>
      <c r="H4" s="10">
        <f>ROUND(PRODUCT(G4/1),0)</f>
        <v>73</v>
      </c>
      <c r="I4" s="10">
        <f>ROUND(PRODUCT(G4/COUNT(F4:F4)),0)</f>
        <v>73</v>
      </c>
      <c r="J4" s="29">
        <v>0.19097222222222221</v>
      </c>
      <c r="K4" s="16">
        <f>SUM(J4)</f>
        <v>0.19097222222222221</v>
      </c>
      <c r="L4" s="34">
        <f>IF(F4=0,0,ROUND(PRODUCT(F4/SUM(HOUR(J4),PRODUCT(MINUTE(J4)/60))),1))</f>
        <v>15.9</v>
      </c>
      <c r="M4" s="25">
        <v>34.799999999999997</v>
      </c>
      <c r="N4" s="29">
        <v>0.27430555555555558</v>
      </c>
      <c r="O4" s="16">
        <f>SUM(N4)</f>
        <v>0.27430555555555558</v>
      </c>
      <c r="P4" s="34">
        <f>IF(F4=0,0,ROUND(PRODUCT(F4/SUM(HOUR(N4),PRODUCT(MINUTE(N4)/60))),1))</f>
        <v>11.1</v>
      </c>
      <c r="Q4" s="16">
        <f>SUM(N4,-J4)</f>
        <v>8.333333333333337E-2</v>
      </c>
      <c r="R4" s="16">
        <f>SUM(Q4)</f>
        <v>8.333333333333337E-2</v>
      </c>
      <c r="S4" s="53">
        <v>262</v>
      </c>
      <c r="T4">
        <v>278</v>
      </c>
      <c r="U4" s="11">
        <f>SUM(-S4,T4)</f>
        <v>16</v>
      </c>
      <c r="V4" s="11">
        <v>326</v>
      </c>
      <c r="W4" s="11">
        <f>SUM(V4)</f>
        <v>326</v>
      </c>
      <c r="X4" s="10">
        <f>SUM(S4,-T4,V4)</f>
        <v>310</v>
      </c>
      <c r="Y4" s="11">
        <f>SUM(X4)</f>
        <v>310</v>
      </c>
      <c r="Z4" s="11">
        <f>SUM(V4,-X4)</f>
        <v>16</v>
      </c>
      <c r="AA4">
        <v>341</v>
      </c>
      <c r="AB4" s="10"/>
      <c r="AC4" s="10">
        <v>6</v>
      </c>
      <c r="AD4" s="10"/>
      <c r="AE4" s="10"/>
      <c r="AF4" s="10"/>
      <c r="AG4" s="10"/>
      <c r="AH4" s="12">
        <f>SUM(AG4,-AF4)</f>
        <v>0</v>
      </c>
    </row>
    <row r="5" spans="1:34">
      <c r="A5" s="42" t="s">
        <v>36</v>
      </c>
      <c r="B5" s="37">
        <v>46265</v>
      </c>
      <c r="C5" s="38" t="s">
        <v>44</v>
      </c>
      <c r="D5" s="36"/>
      <c r="E5" s="39" t="s">
        <v>45</v>
      </c>
      <c r="F5" s="38">
        <v>77</v>
      </c>
      <c r="G5" s="13">
        <f>SUM(G4,F5)</f>
        <v>150</v>
      </c>
      <c r="H5">
        <f>ROUND(PRODUCT(G5/2),0)</f>
        <v>75</v>
      </c>
      <c r="I5">
        <f>ROUND(PRODUCT(G5/COUNT(F4:F5)),0)</f>
        <v>75</v>
      </c>
      <c r="J5" s="30">
        <v>0.19097222222222221</v>
      </c>
      <c r="K5" s="17">
        <f>SUM(J5,K4)</f>
        <v>0.38194444444444442</v>
      </c>
      <c r="L5" s="34">
        <f>IF(F5=0,0,ROUND(PRODUCT(F5/SUM(HOUR(J5),PRODUCT(MINUTE(J5)/60))),1))</f>
        <v>16.8</v>
      </c>
      <c r="M5" s="26">
        <v>47.7</v>
      </c>
      <c r="N5" s="30">
        <v>0.29166666666666669</v>
      </c>
      <c r="O5" s="17">
        <f>SUM(N5,O4)</f>
        <v>0.56597222222222232</v>
      </c>
      <c r="P5" s="34">
        <f>IF(F5=0,0,ROUND(PRODUCT(F5/SUM(HOUR(N5),PRODUCT(MINUTE(N5)/60))),1))</f>
        <v>11</v>
      </c>
      <c r="Q5" s="17">
        <f>SUM(N5,-J5)</f>
        <v>0.10069444444444448</v>
      </c>
      <c r="R5" s="17">
        <f>SUM(Q5,R4)</f>
        <v>0.18402777777777785</v>
      </c>
      <c r="S5">
        <v>445</v>
      </c>
      <c r="T5">
        <v>250</v>
      </c>
      <c r="U5" s="14">
        <f>SUM(-S5,T5)</f>
        <v>-195</v>
      </c>
      <c r="V5" s="14">
        <v>264</v>
      </c>
      <c r="W5" s="14">
        <f>SUM(W4,V5)</f>
        <v>590</v>
      </c>
      <c r="X5">
        <f>SUM(S5,-T5,V5)</f>
        <v>459</v>
      </c>
      <c r="Y5" s="14">
        <f>SUM(Y4,X5)</f>
        <v>769</v>
      </c>
      <c r="Z5" s="14">
        <f>SUM(V5,-X5)</f>
        <v>-195</v>
      </c>
      <c r="AA5">
        <v>555</v>
      </c>
      <c r="AC5" s="14">
        <v>7</v>
      </c>
      <c r="AE5" s="14"/>
      <c r="AF5" s="14"/>
      <c r="AG5" s="14"/>
      <c r="AH5" s="15">
        <f>SUM(AG5,-AF5)</f>
        <v>0</v>
      </c>
    </row>
    <row r="6" spans="1:34">
      <c r="A6" s="42" t="s">
        <v>37</v>
      </c>
      <c r="B6" s="37">
        <v>46266</v>
      </c>
      <c r="C6" s="38" t="s">
        <v>46</v>
      </c>
      <c r="D6" s="36" t="s">
        <v>47</v>
      </c>
      <c r="E6" s="39" t="s">
        <v>46</v>
      </c>
      <c r="F6" s="38">
        <v>65</v>
      </c>
      <c r="G6" s="13">
        <f>SUM(G5,F6)</f>
        <v>215</v>
      </c>
      <c r="H6">
        <f>ROUND(PRODUCT(G6/3),0)</f>
        <v>72</v>
      </c>
      <c r="I6">
        <f>ROUND(PRODUCT(G6/COUNT(F4:F6)),0)</f>
        <v>72</v>
      </c>
      <c r="J6" s="30">
        <v>0.19930555555555557</v>
      </c>
      <c r="K6" s="17">
        <f>SUM(J6,K5)</f>
        <v>0.58125000000000004</v>
      </c>
      <c r="L6" s="34">
        <f>IF(F6=0,0,ROUND(PRODUCT(F6/SUM(HOUR(J6),PRODUCT(MINUTE(J6)/60))),1))</f>
        <v>13.6</v>
      </c>
      <c r="M6" s="26">
        <v>44.1</v>
      </c>
      <c r="N6" s="30">
        <v>0.34722222222222221</v>
      </c>
      <c r="O6" s="17">
        <f>SUM(N6,O5)</f>
        <v>0.91319444444444453</v>
      </c>
      <c r="P6" s="34">
        <f>IF(F6=0,0,ROUND(PRODUCT(F6/SUM(HOUR(N6),PRODUCT(MINUTE(N6)/60))),1))</f>
        <v>7.8</v>
      </c>
      <c r="Q6" s="17">
        <f>SUM(N6,-J6)</f>
        <v>0.14791666666666664</v>
      </c>
      <c r="R6" s="17">
        <f>SUM(Q6,R5)</f>
        <v>0.33194444444444449</v>
      </c>
      <c r="S6">
        <v>280</v>
      </c>
      <c r="T6">
        <v>280</v>
      </c>
      <c r="U6" s="14">
        <f>SUM(-S6,T6)</f>
        <v>0</v>
      </c>
      <c r="V6" s="14">
        <v>516</v>
      </c>
      <c r="W6" s="14">
        <f>SUM(W5,V6)</f>
        <v>1106</v>
      </c>
      <c r="X6">
        <f>SUM(S6,-T6,V6)</f>
        <v>516</v>
      </c>
      <c r="Y6" s="14">
        <f>SUM(Y5,X6)</f>
        <v>1285</v>
      </c>
      <c r="Z6" s="14">
        <f>SUM(V6,-X6)</f>
        <v>0</v>
      </c>
      <c r="AA6">
        <v>330</v>
      </c>
      <c r="AC6" s="14">
        <v>11</v>
      </c>
      <c r="AE6" s="14"/>
      <c r="AF6" s="14"/>
      <c r="AG6" s="14"/>
      <c r="AH6" s="15">
        <f>SUM(AG6,-AF6)</f>
        <v>0</v>
      </c>
    </row>
    <row r="7" spans="1:34">
      <c r="A7" s="42" t="s">
        <v>38</v>
      </c>
      <c r="B7" s="37">
        <v>46267</v>
      </c>
      <c r="C7" s="38" t="s">
        <v>46</v>
      </c>
      <c r="D7" s="36" t="s">
        <v>48</v>
      </c>
      <c r="E7" s="39" t="s">
        <v>45</v>
      </c>
      <c r="F7" s="38">
        <v>68</v>
      </c>
      <c r="G7" s="13">
        <f>SUM(G6,F7)</f>
        <v>283</v>
      </c>
      <c r="H7">
        <f>ROUND(PRODUCT(G7/4),0)</f>
        <v>71</v>
      </c>
      <c r="I7">
        <f>ROUND(PRODUCT(G7/COUNT(F4:F7)),0)</f>
        <v>71</v>
      </c>
      <c r="J7" s="30">
        <v>0.20694444444444443</v>
      </c>
      <c r="K7" s="17">
        <f>SUM(J7,K6)</f>
        <v>0.78819444444444442</v>
      </c>
      <c r="L7" s="34">
        <f>IF(F7=0,0,ROUND(PRODUCT(F7/SUM(HOUR(J7),PRODUCT(MINUTE(J7)/60))),1))</f>
        <v>13.7</v>
      </c>
      <c r="M7" s="26">
        <v>36.200000000000003</v>
      </c>
      <c r="N7" s="30">
        <v>0.3923611111111111</v>
      </c>
      <c r="O7" s="17">
        <f>SUM(N7,O6)</f>
        <v>1.3055555555555556</v>
      </c>
      <c r="P7" s="34">
        <f>IF(F7=0,0,ROUND(PRODUCT(F7/SUM(HOUR(N7),PRODUCT(MINUTE(N7)/60))),1))</f>
        <v>7.2</v>
      </c>
      <c r="Q7" s="17">
        <f>SUM(N7,-J7)</f>
        <v>0.18541666666666667</v>
      </c>
      <c r="R7" s="17">
        <f>SUM(Q7,R6)</f>
        <v>0.51736111111111116</v>
      </c>
      <c r="S7">
        <v>280</v>
      </c>
      <c r="T7">
        <v>250</v>
      </c>
      <c r="U7" s="14">
        <f>SUM(-S7,T7)</f>
        <v>-30</v>
      </c>
      <c r="V7" s="14">
        <v>371</v>
      </c>
      <c r="W7" s="14">
        <f>SUM(W6,V7)</f>
        <v>1477</v>
      </c>
      <c r="X7">
        <f>SUM(S7,-T7,V7)</f>
        <v>401</v>
      </c>
      <c r="Y7" s="14">
        <f>SUM(Y6,X7)</f>
        <v>1686</v>
      </c>
      <c r="Z7" s="14">
        <f>SUM(V7,-X7)</f>
        <v>-30</v>
      </c>
      <c r="AA7">
        <v>325</v>
      </c>
      <c r="AC7" s="14">
        <v>6</v>
      </c>
      <c r="AE7" s="14"/>
      <c r="AF7" s="14"/>
      <c r="AG7" s="14"/>
      <c r="AH7" s="15">
        <f>SUM(AG7,-AF7)</f>
        <v>0</v>
      </c>
    </row>
    <row r="8" spans="1:34">
      <c r="A8" s="40" t="s">
        <v>39</v>
      </c>
      <c r="B8" s="37">
        <v>46268</v>
      </c>
      <c r="C8" s="38" t="s">
        <v>43</v>
      </c>
      <c r="D8" s="36" t="s">
        <v>50</v>
      </c>
      <c r="E8" s="39" t="s">
        <v>49</v>
      </c>
      <c r="F8" s="38">
        <v>62</v>
      </c>
      <c r="G8" s="13">
        <f>SUM(G7,F8)</f>
        <v>345</v>
      </c>
      <c r="H8">
        <f>ROUND(PRODUCT(G8/5),0)</f>
        <v>69</v>
      </c>
      <c r="I8">
        <f>ROUND(PRODUCT(G8/COUNT(F4:F8)),0)</f>
        <v>69</v>
      </c>
      <c r="J8" s="30">
        <v>0.17708333333333334</v>
      </c>
      <c r="K8" s="17">
        <f>SUM(J8,K7)</f>
        <v>0.96527777777777779</v>
      </c>
      <c r="L8" s="34">
        <f>IF(F8=0,0,ROUND(PRODUCT(F8/SUM(HOUR(J8),PRODUCT(MINUTE(J8)/60))),1))</f>
        <v>14.6</v>
      </c>
      <c r="M8" s="26">
        <v>27.8</v>
      </c>
      <c r="N8" s="30">
        <v>0.27430555555555558</v>
      </c>
      <c r="O8" s="17">
        <f>SUM(N8,O7)</f>
        <v>1.5798611111111112</v>
      </c>
      <c r="P8" s="34">
        <f>IF(F8=0,0,ROUND(PRODUCT(F8/SUM(HOUR(N8),PRODUCT(MINUTE(N8)/60))),1))</f>
        <v>9.4</v>
      </c>
      <c r="Q8" s="17">
        <f>SUM(N8,-J8)</f>
        <v>9.7222222222222238E-2</v>
      </c>
      <c r="R8" s="17">
        <f>SUM(Q8,R7)</f>
        <v>0.61458333333333337</v>
      </c>
      <c r="S8">
        <v>270</v>
      </c>
      <c r="T8">
        <v>315</v>
      </c>
      <c r="U8" s="14">
        <f>SUM(-S8,T8)</f>
        <v>45</v>
      </c>
      <c r="V8" s="14">
        <v>301</v>
      </c>
      <c r="W8" s="14">
        <f>SUM(W7,V8)</f>
        <v>1778</v>
      </c>
      <c r="X8">
        <f>SUM(S8,-T8,V8)</f>
        <v>256</v>
      </c>
      <c r="Y8" s="14">
        <f>SUM(Y7,X8)</f>
        <v>1942</v>
      </c>
      <c r="Z8" s="14">
        <f>SUM(V8,-X8)</f>
        <v>45</v>
      </c>
      <c r="AA8">
        <v>360</v>
      </c>
      <c r="AC8" s="14">
        <v>10</v>
      </c>
      <c r="AE8" s="14"/>
      <c r="AF8" s="14"/>
      <c r="AG8" s="14"/>
      <c r="AH8" s="15">
        <f>SUM(AG8,-AF8)</f>
        <v>0</v>
      </c>
    </row>
    <row r="9" spans="1:34">
      <c r="A9" s="22" t="s">
        <v>5</v>
      </c>
      <c r="B9" s="50"/>
      <c r="C9" s="51"/>
      <c r="D9" s="51"/>
      <c r="E9" s="52"/>
      <c r="F9" s="23">
        <f>SUM(F4:F8)</f>
        <v>345</v>
      </c>
      <c r="G9" s="18">
        <f>SUM(G8)</f>
        <v>345</v>
      </c>
      <c r="H9" s="18">
        <f>SUM(H8)</f>
        <v>69</v>
      </c>
      <c r="I9" s="18">
        <f>SUM(I8)</f>
        <v>69</v>
      </c>
      <c r="J9" s="19">
        <f>SUM(J4:J8)</f>
        <v>0.96527777777777779</v>
      </c>
      <c r="K9" s="28">
        <f>F9/SUM(HOUR(J9)+(ROUNDDOWN(J9,0)*24),PRODUCT(MINUTE(J9)/60))</f>
        <v>14.892086330935252</v>
      </c>
      <c r="L9" s="33">
        <f>SUM(L4:L8)/COUNT(F4:F8)</f>
        <v>14.919999999999998</v>
      </c>
      <c r="M9" s="35">
        <f>PRODUCT(SUM(M4:M8),1/COUNT(M4:M8))</f>
        <v>38.120000000000005</v>
      </c>
      <c r="N9" s="19">
        <f>SUM(N4:N8)</f>
        <v>1.5798611111111112</v>
      </c>
      <c r="O9" s="28">
        <f>F9/SUM(HOUR(N9)+(ROUNDDOWN(N9,0)*24),PRODUCT(MINUTE(N9)/60))</f>
        <v>9.0989010989011003</v>
      </c>
      <c r="P9" s="33">
        <f>SUM(P4:P8)/COUNT(F4:F8)</f>
        <v>9.3000000000000007</v>
      </c>
      <c r="Q9" s="19">
        <f>SUM(Q4:Q8)</f>
        <v>0.61458333333333337</v>
      </c>
      <c r="R9" s="18"/>
      <c r="S9" s="18">
        <f>ROUND(SUM(S4:S8)/COUNT(S4:S8),0)</f>
        <v>307</v>
      </c>
      <c r="T9" s="18">
        <f>ROUND(SUM(T4:T8)/COUNT(T4:T8),0)</f>
        <v>275</v>
      </c>
      <c r="U9" s="18">
        <f>SUM(U4:U8)</f>
        <v>-164</v>
      </c>
      <c r="V9" s="18">
        <f>ROUND(SUM(V4:V8)/COUNT(V4:V8),0)</f>
        <v>356</v>
      </c>
      <c r="W9" s="18">
        <f>SUM(W8)</f>
        <v>1778</v>
      </c>
      <c r="X9" s="18">
        <f>ROUND(SUM(X4:X8)/COUNT(V4:V8),0)</f>
        <v>388</v>
      </c>
      <c r="Y9" s="18">
        <f>SUM(Y8)</f>
        <v>1942</v>
      </c>
      <c r="Z9" s="18">
        <f>SUM(Z4:Z8)</f>
        <v>-164</v>
      </c>
      <c r="AA9" s="18">
        <f>ROUND(SUM(AA4:AA8)/COUNT(AA4:AA8),0)</f>
        <v>382</v>
      </c>
      <c r="AB9" s="27" t="e">
        <f t="shared" ref="AB9:AG9" si="0">SUM(AB4:AB8)/COUNT(AB4:AB8)</f>
        <v>#DIV/0!</v>
      </c>
      <c r="AC9" s="27">
        <f t="shared" si="0"/>
        <v>8</v>
      </c>
      <c r="AD9" s="27" t="e">
        <f t="shared" si="0"/>
        <v>#DIV/0!</v>
      </c>
      <c r="AE9" s="27" t="e">
        <f t="shared" si="0"/>
        <v>#DIV/0!</v>
      </c>
      <c r="AF9" s="27" t="e">
        <f t="shared" si="0"/>
        <v>#DIV/0!</v>
      </c>
      <c r="AG9" s="27" t="e">
        <f t="shared" si="0"/>
        <v>#DIV/0!</v>
      </c>
      <c r="AH9" s="27" t="e">
        <f>SUM(AH4:AH8)/COUNT(AG4:AG8)</f>
        <v>#DIV/0!</v>
      </c>
    </row>
    <row r="10" spans="1:34">
      <c r="W10" s="14"/>
      <c r="Y10" s="14"/>
    </row>
    <row r="11" spans="1:34">
      <c r="R11" s="24"/>
      <c r="W11" s="14"/>
      <c r="Y11" s="14"/>
    </row>
    <row r="12" spans="1:34">
      <c r="N12" s="32"/>
      <c r="Q12" s="31"/>
      <c r="R12" s="31"/>
    </row>
    <row r="13" spans="1:34">
      <c r="Q13" s="31"/>
      <c r="R13" s="31"/>
    </row>
    <row r="14" spans="1:34">
      <c r="R14" s="31"/>
    </row>
  </sheetData>
  <mergeCells count="4">
    <mergeCell ref="A1:F1"/>
    <mergeCell ref="A2:F2"/>
    <mergeCell ref="G1:AH1"/>
    <mergeCell ref="B9:E9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2FC7-B856-4724-AD9A-3FC777DBA214}">
  <sheetPr codeName="Tabelle2"/>
  <dimension ref="A1"/>
  <sheetViews>
    <sheetView workbookViewId="0">
      <selection sqref="A1:A8"/>
    </sheetView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C404-8CB4-4708-A163-18A360B98EF7}">
  <sheetPr codeName="Tabelle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2018-05-14T08:45:41Z</cp:lastPrinted>
  <dcterms:created xsi:type="dcterms:W3CDTF">2001-02-09T16:25:48Z</dcterms:created>
  <dcterms:modified xsi:type="dcterms:W3CDTF">2026-09-05T15:37:14Z</dcterms:modified>
</cp:coreProperties>
</file>